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O:\Aréna\Aréna- oprava střechy 2026\"/>
    </mc:Choice>
  </mc:AlternateContent>
  <xr:revisionPtr revIDLastSave="0" documentId="13_ncr:1_{8809290A-5011-40A4-9852-D82469DD7CB4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Rekapitulace stavby" sheetId="1" r:id="rId1"/>
    <sheet name="2025-08-14 - Oprava střeš..." sheetId="2" r:id="rId2"/>
  </sheets>
  <definedNames>
    <definedName name="_xlnm._FilterDatabase" localSheetId="1" hidden="1">'2025-08-14 - Oprava střeš...'!$C$121:$I$231</definedName>
    <definedName name="_xlnm.Print_Titles" localSheetId="1">'2025-08-14 - Oprava střeš...'!$121:$121</definedName>
    <definedName name="_xlnm.Print_Titles" localSheetId="0">'Rekapitulace stavby'!$92:$92</definedName>
    <definedName name="_xlnm.Print_Area" localSheetId="1">'2025-08-14 - Oprava střeš...'!$C$4:$I$76,'2025-08-14 - Oprava střeš...'!$C$82:$I$105,'2025-08-14 - Oprava střeš...'!$C$111:$I$231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" l="1"/>
  <c r="I34" i="2"/>
  <c r="AY95" i="1" s="1"/>
  <c r="I33" i="2"/>
  <c r="AX95" i="1" s="1"/>
  <c r="BG231" i="2"/>
  <c r="BF231" i="2"/>
  <c r="BE231" i="2"/>
  <c r="BD231" i="2"/>
  <c r="R231" i="2"/>
  <c r="P231" i="2"/>
  <c r="N231" i="2"/>
  <c r="BG230" i="2"/>
  <c r="BF230" i="2"/>
  <c r="BE230" i="2"/>
  <c r="BD230" i="2"/>
  <c r="R230" i="2"/>
  <c r="P230" i="2"/>
  <c r="N230" i="2"/>
  <c r="BG227" i="2"/>
  <c r="BF227" i="2"/>
  <c r="BE227" i="2"/>
  <c r="BD227" i="2"/>
  <c r="R227" i="2"/>
  <c r="P227" i="2"/>
  <c r="N227" i="2"/>
  <c r="BG224" i="2"/>
  <c r="BF224" i="2"/>
  <c r="BE224" i="2"/>
  <c r="BD224" i="2"/>
  <c r="R224" i="2"/>
  <c r="P224" i="2"/>
  <c r="N224" i="2"/>
  <c r="BG220" i="2"/>
  <c r="BF220" i="2"/>
  <c r="BE220" i="2"/>
  <c r="BD220" i="2"/>
  <c r="R220" i="2"/>
  <c r="P220" i="2"/>
  <c r="N220" i="2"/>
  <c r="BG218" i="2"/>
  <c r="BF218" i="2"/>
  <c r="BE218" i="2"/>
  <c r="BD218" i="2"/>
  <c r="R218" i="2"/>
  <c r="P218" i="2"/>
  <c r="N218" i="2"/>
  <c r="BG217" i="2"/>
  <c r="BF217" i="2"/>
  <c r="BE217" i="2"/>
  <c r="BD217" i="2"/>
  <c r="R217" i="2"/>
  <c r="P217" i="2"/>
  <c r="N217" i="2"/>
  <c r="BG213" i="2"/>
  <c r="BF213" i="2"/>
  <c r="BE213" i="2"/>
  <c r="BD213" i="2"/>
  <c r="R213" i="2"/>
  <c r="P213" i="2"/>
  <c r="N213" i="2"/>
  <c r="BG211" i="2"/>
  <c r="BF211" i="2"/>
  <c r="BE211" i="2"/>
  <c r="BD211" i="2"/>
  <c r="R211" i="2"/>
  <c r="P211" i="2"/>
  <c r="N211" i="2"/>
  <c r="BG210" i="2"/>
  <c r="BF210" i="2"/>
  <c r="BE210" i="2"/>
  <c r="BD210" i="2"/>
  <c r="R210" i="2"/>
  <c r="P210" i="2"/>
  <c r="N210" i="2"/>
  <c r="BG209" i="2"/>
  <c r="BF209" i="2"/>
  <c r="BE209" i="2"/>
  <c r="BD209" i="2"/>
  <c r="R209" i="2"/>
  <c r="P209" i="2"/>
  <c r="N209" i="2"/>
  <c r="BG207" i="2"/>
  <c r="BF207" i="2"/>
  <c r="BE207" i="2"/>
  <c r="BD207" i="2"/>
  <c r="R207" i="2"/>
  <c r="P207" i="2"/>
  <c r="N207" i="2"/>
  <c r="BG204" i="2"/>
  <c r="BF204" i="2"/>
  <c r="BE204" i="2"/>
  <c r="BD204" i="2"/>
  <c r="R204" i="2"/>
  <c r="P204" i="2"/>
  <c r="N204" i="2"/>
  <c r="BG202" i="2"/>
  <c r="BF202" i="2"/>
  <c r="BE202" i="2"/>
  <c r="BD202" i="2"/>
  <c r="R202" i="2"/>
  <c r="P202" i="2"/>
  <c r="N202" i="2"/>
  <c r="BG200" i="2"/>
  <c r="BF200" i="2"/>
  <c r="BE200" i="2"/>
  <c r="BD200" i="2"/>
  <c r="R200" i="2"/>
  <c r="P200" i="2"/>
  <c r="N200" i="2"/>
  <c r="BG197" i="2"/>
  <c r="BF197" i="2"/>
  <c r="BE197" i="2"/>
  <c r="BD197" i="2"/>
  <c r="R197" i="2"/>
  <c r="P197" i="2"/>
  <c r="N197" i="2"/>
  <c r="BG195" i="2"/>
  <c r="BF195" i="2"/>
  <c r="BE195" i="2"/>
  <c r="BD195" i="2"/>
  <c r="R195" i="2"/>
  <c r="P195" i="2"/>
  <c r="N195" i="2"/>
  <c r="BG191" i="2"/>
  <c r="BF191" i="2"/>
  <c r="BE191" i="2"/>
  <c r="BD191" i="2"/>
  <c r="R191" i="2"/>
  <c r="P191" i="2"/>
  <c r="N191" i="2"/>
  <c r="BG190" i="2"/>
  <c r="BF190" i="2"/>
  <c r="BE190" i="2"/>
  <c r="BD190" i="2"/>
  <c r="R190" i="2"/>
  <c r="P190" i="2"/>
  <c r="N190" i="2"/>
  <c r="BG187" i="2"/>
  <c r="BF187" i="2"/>
  <c r="BE187" i="2"/>
  <c r="BD187" i="2"/>
  <c r="R187" i="2"/>
  <c r="P187" i="2"/>
  <c r="N187" i="2"/>
  <c r="BG185" i="2"/>
  <c r="BF185" i="2"/>
  <c r="BE185" i="2"/>
  <c r="BD185" i="2"/>
  <c r="R185" i="2"/>
  <c r="P185" i="2"/>
  <c r="N185" i="2"/>
  <c r="BG183" i="2"/>
  <c r="BF183" i="2"/>
  <c r="BE183" i="2"/>
  <c r="BD183" i="2"/>
  <c r="R183" i="2"/>
  <c r="P183" i="2"/>
  <c r="N183" i="2"/>
  <c r="BG180" i="2"/>
  <c r="BF180" i="2"/>
  <c r="BE180" i="2"/>
  <c r="BD180" i="2"/>
  <c r="R180" i="2"/>
  <c r="P180" i="2"/>
  <c r="N180" i="2"/>
  <c r="BG178" i="2"/>
  <c r="BF178" i="2"/>
  <c r="BE178" i="2"/>
  <c r="BD178" i="2"/>
  <c r="R178" i="2"/>
  <c r="P178" i="2"/>
  <c r="N178" i="2"/>
  <c r="BG175" i="2"/>
  <c r="BF175" i="2"/>
  <c r="BE175" i="2"/>
  <c r="BD175" i="2"/>
  <c r="R175" i="2"/>
  <c r="P175" i="2"/>
  <c r="N175" i="2"/>
  <c r="BG172" i="2"/>
  <c r="BF172" i="2"/>
  <c r="BE172" i="2"/>
  <c r="BD172" i="2"/>
  <c r="R172" i="2"/>
  <c r="P172" i="2"/>
  <c r="N172" i="2"/>
  <c r="BG167" i="2"/>
  <c r="BF167" i="2"/>
  <c r="BE167" i="2"/>
  <c r="BD167" i="2"/>
  <c r="R167" i="2"/>
  <c r="P167" i="2"/>
  <c r="N167" i="2"/>
  <c r="BG165" i="2"/>
  <c r="BF165" i="2"/>
  <c r="BE165" i="2"/>
  <c r="BD165" i="2"/>
  <c r="R165" i="2"/>
  <c r="P165" i="2"/>
  <c r="N165" i="2"/>
  <c r="BG162" i="2"/>
  <c r="BF162" i="2"/>
  <c r="BE162" i="2"/>
  <c r="BD162" i="2"/>
  <c r="R162" i="2"/>
  <c r="P162" i="2"/>
  <c r="N162" i="2"/>
  <c r="BG155" i="2"/>
  <c r="BF155" i="2"/>
  <c r="BE155" i="2"/>
  <c r="BD155" i="2"/>
  <c r="R155" i="2"/>
  <c r="P155" i="2"/>
  <c r="N155" i="2"/>
  <c r="BG152" i="2"/>
  <c r="BF152" i="2"/>
  <c r="BE152" i="2"/>
  <c r="BD152" i="2"/>
  <c r="R152" i="2"/>
  <c r="P152" i="2"/>
  <c r="N152" i="2"/>
  <c r="BG149" i="2"/>
  <c r="BF149" i="2"/>
  <c r="BE149" i="2"/>
  <c r="BD149" i="2"/>
  <c r="R149" i="2"/>
  <c r="P149" i="2"/>
  <c r="N149" i="2"/>
  <c r="BG144" i="2"/>
  <c r="BF144" i="2"/>
  <c r="BE144" i="2"/>
  <c r="BD144" i="2"/>
  <c r="R144" i="2"/>
  <c r="P144" i="2"/>
  <c r="N144" i="2"/>
  <c r="BG140" i="2"/>
  <c r="BF140" i="2"/>
  <c r="BE140" i="2"/>
  <c r="BD140" i="2"/>
  <c r="R140" i="2"/>
  <c r="P140" i="2"/>
  <c r="N140" i="2"/>
  <c r="BG137" i="2"/>
  <c r="BF137" i="2"/>
  <c r="BE137" i="2"/>
  <c r="BD137" i="2"/>
  <c r="R137" i="2"/>
  <c r="P137" i="2"/>
  <c r="N137" i="2"/>
  <c r="BG133" i="2"/>
  <c r="BF133" i="2"/>
  <c r="BE133" i="2"/>
  <c r="BD133" i="2"/>
  <c r="R133" i="2"/>
  <c r="P133" i="2"/>
  <c r="N133" i="2"/>
  <c r="BG128" i="2"/>
  <c r="BF128" i="2"/>
  <c r="BE128" i="2"/>
  <c r="BD128" i="2"/>
  <c r="R128" i="2"/>
  <c r="P128" i="2"/>
  <c r="N128" i="2"/>
  <c r="BG125" i="2"/>
  <c r="BF125" i="2"/>
  <c r="BE125" i="2"/>
  <c r="BD125" i="2"/>
  <c r="R125" i="2"/>
  <c r="P125" i="2"/>
  <c r="N125" i="2"/>
  <c r="E116" i="2"/>
  <c r="E87" i="2"/>
  <c r="I22" i="2"/>
  <c r="I21" i="2"/>
  <c r="I19" i="2"/>
  <c r="I18" i="2"/>
  <c r="I16" i="2"/>
  <c r="I15" i="2"/>
  <c r="I13" i="2"/>
  <c r="I12" i="2"/>
  <c r="I10" i="2"/>
  <c r="I87" i="2" s="1"/>
  <c r="L90" i="1"/>
  <c r="AM90" i="1"/>
  <c r="AM89" i="1"/>
  <c r="L89" i="1"/>
  <c r="AM87" i="1"/>
  <c r="L87" i="1"/>
  <c r="L85" i="1"/>
  <c r="L84" i="1"/>
  <c r="I231" i="2"/>
  <c r="BI227" i="2"/>
  <c r="BI220" i="2"/>
  <c r="I218" i="2"/>
  <c r="BI183" i="2"/>
  <c r="I172" i="2"/>
  <c r="BI162" i="2"/>
  <c r="BI149" i="2"/>
  <c r="I137" i="2"/>
  <c r="I227" i="2"/>
  <c r="BI207" i="2"/>
  <c r="I190" i="2"/>
  <c r="BI167" i="2"/>
  <c r="AS94" i="1"/>
  <c r="BI200" i="2"/>
  <c r="BI185" i="2"/>
  <c r="BI213" i="2"/>
  <c r="I197" i="2"/>
  <c r="I144" i="2"/>
  <c r="I217" i="2"/>
  <c r="I204" i="2"/>
  <c r="I178" i="2"/>
  <c r="I133" i="2"/>
  <c r="I207" i="2"/>
  <c r="I187" i="2"/>
  <c r="BI137" i="2"/>
  <c r="BI210" i="2"/>
  <c r="BI190" i="2"/>
  <c r="I230" i="2"/>
  <c r="I220" i="2"/>
  <c r="BI195" i="2"/>
  <c r="I180" i="2"/>
  <c r="I155" i="2"/>
  <c r="I140" i="2"/>
  <c r="BI217" i="2"/>
  <c r="BI202" i="2"/>
  <c r="BI140" i="2"/>
  <c r="BI187" i="2"/>
  <c r="BI197" i="2"/>
  <c r="I175" i="2"/>
  <c r="I152" i="2"/>
  <c r="BI209" i="2"/>
  <c r="I195" i="2"/>
  <c r="BI155" i="2"/>
  <c r="I211" i="2"/>
  <c r="I191" i="2"/>
  <c r="I162" i="2"/>
  <c r="BI231" i="2"/>
  <c r="BI224" i="2"/>
  <c r="BI218" i="2"/>
  <c r="BI180" i="2"/>
  <c r="BI165" i="2"/>
  <c r="BI144" i="2"/>
  <c r="BI125" i="2"/>
  <c r="I209" i="2"/>
  <c r="I183" i="2"/>
  <c r="I149" i="2"/>
  <c r="I202" i="2"/>
  <c r="I128" i="2"/>
  <c r="BI172" i="2"/>
  <c r="BI211" i="2"/>
  <c r="BI175" i="2"/>
  <c r="BI204" i="2"/>
  <c r="I125" i="2"/>
  <c r="BI230" i="2"/>
  <c r="I224" i="2"/>
  <c r="I185" i="2"/>
  <c r="I167" i="2"/>
  <c r="BI152" i="2"/>
  <c r="BI128" i="2"/>
  <c r="I213" i="2"/>
  <c r="I200" i="2"/>
  <c r="I165" i="2"/>
  <c r="I210" i="2"/>
  <c r="BI191" i="2"/>
  <c r="BI133" i="2"/>
  <c r="BI178" i="2"/>
  <c r="E35" i="2" l="1"/>
  <c r="BD95" i="1" s="1"/>
  <c r="BD94" i="1" s="1"/>
  <c r="W33" i="1" s="1"/>
  <c r="E34" i="2"/>
  <c r="BC95" i="1" s="1"/>
  <c r="BC94" i="1" s="1"/>
  <c r="W32" i="1" s="1"/>
  <c r="E33" i="2"/>
  <c r="BB95" i="1" s="1"/>
  <c r="BB94" i="1" s="1"/>
  <c r="AX94" i="1" s="1"/>
  <c r="E32" i="2"/>
  <c r="I32" i="2"/>
  <c r="AW95" i="1" s="1"/>
  <c r="N124" i="2"/>
  <c r="N148" i="2"/>
  <c r="R148" i="2"/>
  <c r="R203" i="2"/>
  <c r="BI132" i="2"/>
  <c r="I132" i="2" s="1"/>
  <c r="I97" i="2" s="1"/>
  <c r="P212" i="2"/>
  <c r="BI124" i="2"/>
  <c r="I124" i="2"/>
  <c r="I96" i="2" s="1"/>
  <c r="R124" i="2"/>
  <c r="BI203" i="2"/>
  <c r="I203" i="2" s="1"/>
  <c r="I100" i="2" s="1"/>
  <c r="N219" i="2"/>
  <c r="N132" i="2"/>
  <c r="P219" i="2"/>
  <c r="P124" i="2"/>
  <c r="BI212" i="2"/>
  <c r="I212" i="2"/>
  <c r="I101" i="2" s="1"/>
  <c r="BI229" i="2"/>
  <c r="I229" i="2" s="1"/>
  <c r="I104" i="2" s="1"/>
  <c r="R132" i="2"/>
  <c r="BI219" i="2"/>
  <c r="I219" i="2" s="1"/>
  <c r="I102" i="2" s="1"/>
  <c r="P148" i="2"/>
  <c r="N212" i="2"/>
  <c r="N229" i="2"/>
  <c r="N228" i="2"/>
  <c r="BI148" i="2"/>
  <c r="I148" i="2" s="1"/>
  <c r="I99" i="2" s="1"/>
  <c r="P203" i="2"/>
  <c r="R219" i="2"/>
  <c r="P229" i="2"/>
  <c r="P228" i="2" s="1"/>
  <c r="P132" i="2"/>
  <c r="N203" i="2"/>
  <c r="R212" i="2"/>
  <c r="R229" i="2"/>
  <c r="R228" i="2" s="1"/>
  <c r="BC140" i="2"/>
  <c r="BC149" i="2"/>
  <c r="BC155" i="2"/>
  <c r="BC175" i="2"/>
  <c r="BC183" i="2"/>
  <c r="BC200" i="2"/>
  <c r="BC209" i="2"/>
  <c r="I116" i="2"/>
  <c r="BC125" i="2"/>
  <c r="BC167" i="2"/>
  <c r="BC190" i="2"/>
  <c r="BC197" i="2"/>
  <c r="BC207" i="2"/>
  <c r="BC210" i="2"/>
  <c r="BC213" i="2"/>
  <c r="BC128" i="2"/>
  <c r="BC144" i="2"/>
  <c r="BC172" i="2"/>
  <c r="BC180" i="2"/>
  <c r="BC185" i="2"/>
  <c r="BC187" i="2"/>
  <c r="BC195" i="2"/>
  <c r="BC202" i="2"/>
  <c r="BC204" i="2"/>
  <c r="BC211" i="2"/>
  <c r="BC231" i="2"/>
  <c r="BC133" i="2"/>
  <c r="BC137" i="2"/>
  <c r="BC152" i="2"/>
  <c r="BC162" i="2"/>
  <c r="BC165" i="2"/>
  <c r="BC178" i="2"/>
  <c r="BC191" i="2"/>
  <c r="BC217" i="2"/>
  <c r="BC218" i="2"/>
  <c r="BC220" i="2"/>
  <c r="BC224" i="2"/>
  <c r="BC227" i="2"/>
  <c r="BC230" i="2"/>
  <c r="BA95" i="1"/>
  <c r="BA94" i="1" s="1"/>
  <c r="AW94" i="1" s="1"/>
  <c r="AK30" i="1" s="1"/>
  <c r="R147" i="2" l="1"/>
  <c r="R122" i="2" s="1"/>
  <c r="P147" i="2"/>
  <c r="P122" i="2" s="1"/>
  <c r="R123" i="2"/>
  <c r="P123" i="2"/>
  <c r="N147" i="2"/>
  <c r="N123" i="2"/>
  <c r="N122" i="2"/>
  <c r="AU95" i="1"/>
  <c r="AU94" i="1" s="1"/>
  <c r="BI123" i="2"/>
  <c r="I123" i="2" s="1"/>
  <c r="I95" i="2" s="1"/>
  <c r="BI147" i="2"/>
  <c r="I147" i="2" s="1"/>
  <c r="I98" i="2" s="1"/>
  <c r="BI228" i="2"/>
  <c r="I228" i="2"/>
  <c r="I103" i="2" s="1"/>
  <c r="W31" i="1"/>
  <c r="I31" i="2"/>
  <c r="AV95" i="1" s="1"/>
  <c r="AT95" i="1" s="1"/>
  <c r="E31" i="2"/>
  <c r="AZ95" i="1" s="1"/>
  <c r="AZ94" i="1" s="1"/>
  <c r="W29" i="1" s="1"/>
  <c r="AY94" i="1"/>
  <c r="W30" i="1"/>
  <c r="BI122" i="2" l="1"/>
  <c r="I122" i="2" s="1"/>
  <c r="I28" i="2" s="1"/>
  <c r="AG95" i="1" s="1"/>
  <c r="AG94" i="1" s="1"/>
  <c r="AK26" i="1" s="1"/>
  <c r="AV94" i="1"/>
  <c r="AK29" i="1" s="1"/>
  <c r="AK35" i="1" l="1"/>
  <c r="I37" i="2"/>
  <c r="I94" i="2"/>
  <c r="AN95" i="1"/>
  <c r="AT94" i="1"/>
  <c r="AN94" i="1" l="1"/>
</calcChain>
</file>

<file path=xl/sharedStrings.xml><?xml version="1.0" encoding="utf-8"?>
<sst xmlns="http://schemas.openxmlformats.org/spreadsheetml/2006/main" count="1279" uniqueCount="276">
  <si>
    <t>Export Komplet</t>
  </si>
  <si>
    <t/>
  </si>
  <si>
    <t>2.0</t>
  </si>
  <si>
    <t>False</t>
  </si>
  <si>
    <t>{aa2d8f89-067e-4daa-9980-d915ff27e1ea}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</si>
  <si>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</si>
  <si>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</si>
  <si>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</si>
  <si>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</si>
  <si>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</si>
  <si>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</si>
  <si>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</si>
  <si>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</si>
  <si>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2025/08/14</t>
  </si>
  <si>
    <t>Stavba:</t>
  </si>
  <si>
    <t>Oprava střešního pláště</t>
  </si>
  <si>
    <t>KSO:</t>
  </si>
  <si>
    <t>CC-CZ:</t>
  </si>
  <si>
    <t>Místo:</t>
  </si>
  <si>
    <t xml:space="preserve"> </t>
  </si>
  <si>
    <t>Datum:</t>
  </si>
  <si>
    <t>14. 8. 2025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</si>
  <si>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</si>
  <si>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</si>
  <si>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</si>
  <si>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</si>
  <si>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</si>
  <si>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</si>
  <si>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</si>
  <si>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</si>
  <si>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</si>
  <si>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</si>
  <si>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</si>
  <si>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</si>
  <si>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</si>
  <si>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</si>
  <si>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</si>
  <si>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</si>
  <si>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</si>
  <si>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</si>
  <si>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</si>
  <si>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</si>
  <si>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</si>
  <si>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</si>
  <si>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</si>
  <si>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</si>
  <si>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</si>
  <si>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</si>
  <si>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</si>
  <si>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</si>
  <si>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</si>
  <si>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</si>
  <si>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</si>
  <si>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</si>
  <si>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</si>
  <si>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</si>
  <si>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</si>
  <si>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</si>
  <si>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</si>
  <si>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</si>
  <si>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</si>
  <si>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</si>
  <si>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</si>
  <si>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</si>
  <si>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</si>
  <si>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</si>
  <si>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</si>
  <si>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</si>
  <si>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</si>
  <si>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</si>
  <si>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</si>
  <si>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</si>
  <si>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</si>
  <si>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</si>
  <si>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</si>
  <si>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</si>
  <si>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</si>
  <si>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</si>
  <si>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</si>
  <si>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</si>
  <si>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</si>
  <si>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</si>
  <si>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</si>
  <si>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</si>
  <si>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</si>
  <si>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</si>
  <si>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</si>
  <si>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</si>
  <si>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</si>
  <si>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</si>
  <si>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</si>
  <si>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764 - Konstrukce klempířské</t>
  </si>
  <si>
    <t>VRN - Vedlejší rozpočtové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</si>
  <si>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</si>
  <si>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</si>
  <si>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</si>
  <si>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</si>
  <si>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</si>
  <si>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</si>
  <si>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</si>
  <si>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</si>
  <si>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</si>
  <si>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</si>
  <si>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</si>
  <si>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</si>
  <si>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</si>
  <si>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Práce a dodávky HSV</t>
  </si>
  <si>
    <t>ROZPOCET</t>
  </si>
  <si>
    <t>9</t>
  </si>
  <si>
    <t>Ostatní konstrukce a práce, bourání</t>
  </si>
  <si>
    <t>K</t>
  </si>
  <si>
    <t>Bourání podlah z dlaždic betonových, teracových nebo čedičových tl do 20 mm plochy přes 1 m2</t>
  </si>
  <si>
    <t>m2</t>
  </si>
  <si>
    <t>4</t>
  </si>
  <si>
    <t>1495704758</t>
  </si>
  <si>
    <t>VV</t>
  </si>
  <si>
    <t>"chodník z bet. dlažby" 20*0,5</t>
  </si>
  <si>
    <t>Součet</t>
  </si>
  <si>
    <t>Odstranění násypu pod podlahami nebo ochranného násypu na střechách tl. do 200 mm, plochy přes 2 m2</t>
  </si>
  <si>
    <t>m3</t>
  </si>
  <si>
    <t>-1573688853</t>
  </si>
  <si>
    <t>"odstranění stáv. kačírku"</t>
  </si>
  <si>
    <t>106*0,15</t>
  </si>
  <si>
    <t>Doprava suti a vybouraných hmot</t>
  </si>
  <si>
    <t>3</t>
  </si>
  <si>
    <t>Vnitrostaveništní doprava suti a vybouraných hmot pro budovy v přes 9 do 12 m ručně</t>
  </si>
  <si>
    <t>t</t>
  </si>
  <si>
    <t>-1357581688</t>
  </si>
  <si>
    <t>"přesun odstraněného kačírku"</t>
  </si>
  <si>
    <t>22,26</t>
  </si>
  <si>
    <t>Odvoz suti a vybouraných hmot na skládku nebo meziskládku do 1 km se složením</t>
  </si>
  <si>
    <t>1044365322</t>
  </si>
  <si>
    <t>"demontovaný materiál" 1,959</t>
  </si>
  <si>
    <t>5</t>
  </si>
  <si>
    <t>Příplatek k odvozu suti a vybouraných hmot na skládku ZKD 1 km přes 1 km</t>
  </si>
  <si>
    <t>2079631833</t>
  </si>
  <si>
    <t>"demontovaný materiál"  1,959</t>
  </si>
  <si>
    <t>1,959*16 'Přepočtené koeficientem množství</t>
  </si>
  <si>
    <t>6</t>
  </si>
  <si>
    <t>Poplatek za uložení na skládce (skládkovné) stavebního odpadu směsného kód odpadu 17 09 04</t>
  </si>
  <si>
    <t>-1478888397</t>
  </si>
  <si>
    <t>Práce a dodávky PSV</t>
  </si>
  <si>
    <t>Povlakové krytiny</t>
  </si>
  <si>
    <t>7</t>
  </si>
  <si>
    <t>Odškrabání mechu a jiných nečistot s urovnáním povrchu a očištěním z povlakové krytiny střech sklonu do 10°</t>
  </si>
  <si>
    <t>16</t>
  </si>
  <si>
    <t>758569018</t>
  </si>
  <si>
    <t>"oškrábání mechu a nečistot pod kačírkem" 146</t>
  </si>
  <si>
    <t>8</t>
  </si>
  <si>
    <t>Dočištění povlakové krytiny střech sklonu do 10° tlakovou vodou</t>
  </si>
  <si>
    <t>1216932416</t>
  </si>
  <si>
    <t>"dočištění fólie a omytí PVC fólie pod kačírkem" 146</t>
  </si>
  <si>
    <t>Demontáž lišt poplastovaných</t>
  </si>
  <si>
    <t>m</t>
  </si>
  <si>
    <t>-259779477</t>
  </si>
  <si>
    <t>"dem. stáv. lišt"</t>
  </si>
  <si>
    <t>"dem. závětrné lišty" 200</t>
  </si>
  <si>
    <t>"L rohová" 84</t>
  </si>
  <si>
    <t>"koutová" 106</t>
  </si>
  <si>
    <t>"okapnice" 80</t>
  </si>
  <si>
    <t>10</t>
  </si>
  <si>
    <t>Provedení povlakové krytiny střech do 10° fólií lepenou se svařovanými spoji</t>
  </si>
  <si>
    <t>-142187798</t>
  </si>
  <si>
    <t>"PVC fólie" 146</t>
  </si>
  <si>
    <t>11</t>
  </si>
  <si>
    <t>M</t>
  </si>
  <si>
    <t>fólie hydroizolační střešní mPVC mechanicky kotvená šedá tl 1,5mm</t>
  </si>
  <si>
    <t>32</t>
  </si>
  <si>
    <t>723454024</t>
  </si>
  <si>
    <t>146*1,2 'Přepočtené koeficientem množství</t>
  </si>
  <si>
    <t>Provedení povlakové krytiny střech do 10° uchycení fólie do profilu</t>
  </si>
  <si>
    <t>-961798996</t>
  </si>
  <si>
    <t>13</t>
  </si>
  <si>
    <t>Povlakové krytiny střech do 10° z tvarovaných poplastovaných lišt délky 2 m koutová lišta vnitřní rš 100 mm</t>
  </si>
  <si>
    <t>2127382117</t>
  </si>
  <si>
    <t>"lišta L rohová" 84</t>
  </si>
  <si>
    <t>14</t>
  </si>
  <si>
    <t>Povlakové krytiny střech do 10° z tvarovaných poplastovaných lišt délky 2 m koutová lišta vnější rš 100 mm</t>
  </si>
  <si>
    <t>-1656255407</t>
  </si>
  <si>
    <t>"lišta koutová" 106</t>
  </si>
  <si>
    <t>15</t>
  </si>
  <si>
    <t>Povlakové krytiny střech do 10° z tvarovaných poplastovaných lišt délky 2 m okapnice široká rš 250 mm</t>
  </si>
  <si>
    <t>-1772810678</t>
  </si>
  <si>
    <t>Provedení povlakové krytiny střech do 10° připevnění izolace kotvícími terči</t>
  </si>
  <si>
    <t>kus</t>
  </si>
  <si>
    <t>-1397221184</t>
  </si>
  <si>
    <t>"PVC fólie - kotvení" 350</t>
  </si>
  <si>
    <t>17</t>
  </si>
  <si>
    <t>ocelová izolační podložka oblá typ A 40x80mm</t>
  </si>
  <si>
    <t>100 kus</t>
  </si>
  <si>
    <t>-1396485994</t>
  </si>
  <si>
    <t>350*0,01 'Přepočtené koeficientem množství</t>
  </si>
  <si>
    <t>18</t>
  </si>
  <si>
    <t>Odstranění povlakové krytiny střech do 10° z fólií přilepených v plné ploše</t>
  </si>
  <si>
    <t>-117694801</t>
  </si>
  <si>
    <t>"dem. fólie" 146</t>
  </si>
  <si>
    <t>19</t>
  </si>
  <si>
    <t>Provedení povlakové krytiny střech do 10° zaizolování prostupů kruhového průřezu D do 300 mm</t>
  </si>
  <si>
    <t>-980883442</t>
  </si>
  <si>
    <t>"PVC tvarovka" 10</t>
  </si>
  <si>
    <t>20</t>
  </si>
  <si>
    <t>manžeta těsnící pro prostupy hydroizolací z PVC uzavřená kruhová vnitřní průměr 40-70</t>
  </si>
  <si>
    <t>-1625805488</t>
  </si>
  <si>
    <t>Provedení povlakové krytiny střech do 10° ochranné textilní vrstvy</t>
  </si>
  <si>
    <t>-1805852391</t>
  </si>
  <si>
    <t>"geotextílie pod PVC" 146</t>
  </si>
  <si>
    <t>"geotextílie pod násyp" 150</t>
  </si>
  <si>
    <t>22</t>
  </si>
  <si>
    <t>geotextilie PP s ÚV stabilizací 300g/m2</t>
  </si>
  <si>
    <t>1258998306</t>
  </si>
  <si>
    <t>296*1,2 'Přepočtené koeficientem množství</t>
  </si>
  <si>
    <t>23</t>
  </si>
  <si>
    <t>Provedení povlakové krytiny střech do 10° násypem z hrubého kameniva tl 50 mm</t>
  </si>
  <si>
    <t>-2038256663</t>
  </si>
  <si>
    <t>"zpětný násyp - kamenivo stávající" 110</t>
  </si>
  <si>
    <t>24</t>
  </si>
  <si>
    <t>Příplatek k povlakové krytině střech do 10° ZKD 10 mm násypu z hrubého kameniva</t>
  </si>
  <si>
    <t>-1527686222</t>
  </si>
  <si>
    <t>110*10 'Přepočtené koeficientem množství</t>
  </si>
  <si>
    <t>25</t>
  </si>
  <si>
    <t>Přesun hmot procentní pro krytiny povlakové ruční v objektech v přes 12 do 24 m</t>
  </si>
  <si>
    <t>%</t>
  </si>
  <si>
    <t>662322184</t>
  </si>
  <si>
    <t>Izolace tepelné</t>
  </si>
  <si>
    <t>26</t>
  </si>
  <si>
    <t>Montáž izolace tepelné střech plochých lepené za studena nízkoexpanzní (PUR) pěnou 1 vrstva rohoží, pásů, dílců, desek</t>
  </si>
  <si>
    <t>162996709</t>
  </si>
  <si>
    <t>"izolace XPS 50mm" 66</t>
  </si>
  <si>
    <t>27</t>
  </si>
  <si>
    <t>deska XPS hrana polodrážková a hladký povrch 300kPA λ=0,035 tl 50mm</t>
  </si>
  <si>
    <t>-2109146944</t>
  </si>
  <si>
    <t>66*1,05 'Přepočtené koeficientem množství</t>
  </si>
  <si>
    <t>28</t>
  </si>
  <si>
    <t>Montáž izolace tepelné střech plochých osazení odvětrávacích komínků</t>
  </si>
  <si>
    <t>-2007432545</t>
  </si>
  <si>
    <t>29</t>
  </si>
  <si>
    <t>komínek střešní odvětrávací s integrovanou manžetou z PVC DN 110</t>
  </si>
  <si>
    <t>2125923094</t>
  </si>
  <si>
    <t>30</t>
  </si>
  <si>
    <t>Přesun hmot procentní pro izolace tepelné ruční v objektech v přes 12 do 24 m</t>
  </si>
  <si>
    <t>-1023818377</t>
  </si>
  <si>
    <t>Konstrukce tesařské</t>
  </si>
  <si>
    <t>31</t>
  </si>
  <si>
    <t>Konstrukční a vyrovnávací vrstva pod klempířské prvky (atiky) z vodovzdorné překližky tl 21 mm</t>
  </si>
  <si>
    <t>-1147273261</t>
  </si>
  <si>
    <t>"překliška" 66</t>
  </si>
  <si>
    <t>66*1,1 'Přepočtené koeficientem množství</t>
  </si>
  <si>
    <t>Spojovací prostředky krovů, bednění, laťování, nadstřešních konstrukcí - pro kompoletní skladbu střešního souvrství</t>
  </si>
  <si>
    <t>soubor</t>
  </si>
  <si>
    <t>-89716362</t>
  </si>
  <si>
    <t>33</t>
  </si>
  <si>
    <t>Přesun hmot procentní pro kce tesařské ruční v objektech v přes 12 do 24 m</t>
  </si>
  <si>
    <t>400625931</t>
  </si>
  <si>
    <t>Konstrukce klempířské</t>
  </si>
  <si>
    <t>34</t>
  </si>
  <si>
    <t>Demontáž oplechování horních ploch zdí a nadezdívek do suti</t>
  </si>
  <si>
    <t>1708567214</t>
  </si>
  <si>
    <t>"dem. oplechování atiky" 80</t>
  </si>
  <si>
    <t>"dem. oplechování boudy výlezu" 26</t>
  </si>
  <si>
    <t>35</t>
  </si>
  <si>
    <t>Lišta z Pz s povrchovou úpravou včetně tmelení rš 25 mm</t>
  </si>
  <si>
    <t>-707043792</t>
  </si>
  <si>
    <t>"Pz oplechování lišta" 84</t>
  </si>
  <si>
    <t>36</t>
  </si>
  <si>
    <t>Přesun hmot procentní pro konstrukce klempířské ruční v objektech v přes 12 do 24 m</t>
  </si>
  <si>
    <t>-1890844680</t>
  </si>
  <si>
    <t>Vedlejší rozpočtové náklady</t>
  </si>
  <si>
    <t>Územní vlivy</t>
  </si>
  <si>
    <t>38</t>
  </si>
  <si>
    <t>Práce ve výškách, v hloubkách</t>
  </si>
  <si>
    <t>kpl</t>
  </si>
  <si>
    <t>1024</t>
  </si>
  <si>
    <t>696651332</t>
  </si>
  <si>
    <t>37</t>
  </si>
  <si>
    <t>Mimostaveništní doprava materiálů a výrobků</t>
  </si>
  <si>
    <t>385820782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</si>
</sst>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62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90" t="s">
        <v>13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9"/>
      <c r="BS5" s="16" t="s">
        <v>6</v>
      </c>
    </row>
    <row r="6" spans="1:74" ht="36.950000000000003" customHeight="1">
      <c r="B6" s="19"/>
      <c r="D6" s="24" t="s">
        <v>14</v>
      </c>
      <c r="K6" s="191" t="s">
        <v>15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19</v>
      </c>
      <c r="AK11" s="25" t="s">
        <v>24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25</v>
      </c>
      <c r="AK13" s="25" t="s">
        <v>23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19</v>
      </c>
      <c r="AK14" s="25" t="s">
        <v>24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26</v>
      </c>
      <c r="AK16" s="25" t="s">
        <v>23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19</v>
      </c>
      <c r="AK17" s="25" t="s">
        <v>24</v>
      </c>
      <c r="AN17" s="23" t="s">
        <v>1</v>
      </c>
      <c r="AR17" s="19"/>
      <c r="BS17" s="16" t="s">
        <v>27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28</v>
      </c>
      <c r="AK19" s="25" t="s">
        <v>23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19</v>
      </c>
      <c r="AK20" s="25" t="s">
        <v>24</v>
      </c>
      <c r="AN20" s="23" t="s">
        <v>1</v>
      </c>
      <c r="AR20" s="19"/>
      <c r="BS20" s="16" t="s">
        <v>27</v>
      </c>
    </row>
    <row r="21" spans="2:71" ht="6.95" customHeight="1">
      <c r="B21" s="19"/>
      <c r="AR21" s="19"/>
    </row>
    <row r="22" spans="2:71" ht="12" customHeight="1">
      <c r="B22" s="19"/>
      <c r="D22" s="25" t="s">
        <v>29</v>
      </c>
      <c r="AR22" s="19"/>
    </row>
    <row r="23" spans="2:71" ht="16.5" customHeight="1">
      <c r="B23" s="19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3">
        <f>ROUND(AG94,2)</f>
        <v>0</v>
      </c>
      <c r="AL26" s="194"/>
      <c r="AM26" s="194"/>
      <c r="AN26" s="194"/>
      <c r="AO26" s="194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95" t="s">
        <v>31</v>
      </c>
      <c r="M28" s="195"/>
      <c r="N28" s="195"/>
      <c r="O28" s="195"/>
      <c r="P28" s="195"/>
      <c r="W28" s="195" t="s">
        <v>32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33</v>
      </c>
      <c r="AL28" s="195"/>
      <c r="AM28" s="195"/>
      <c r="AN28" s="195"/>
      <c r="AO28" s="195"/>
      <c r="AR28" s="28"/>
    </row>
    <row r="29" spans="2:71" s="2" customFormat="1" ht="14.45" customHeight="1">
      <c r="B29" s="32"/>
      <c r="D29" s="25" t="s">
        <v>34</v>
      </c>
      <c r="F29" s="25" t="s">
        <v>35</v>
      </c>
      <c r="L29" s="180">
        <v>0.21</v>
      </c>
      <c r="M29" s="179"/>
      <c r="N29" s="179"/>
      <c r="O29" s="179"/>
      <c r="P29" s="179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K29" s="178">
        <f>ROUND(AV94, 2)</f>
        <v>0</v>
      </c>
      <c r="AL29" s="179"/>
      <c r="AM29" s="179"/>
      <c r="AN29" s="179"/>
      <c r="AO29" s="179"/>
      <c r="AR29" s="32"/>
    </row>
    <row r="30" spans="2:71" s="2" customFormat="1" ht="14.45" customHeight="1">
      <c r="B30" s="32"/>
      <c r="F30" s="25" t="s">
        <v>36</v>
      </c>
      <c r="L30" s="180">
        <v>0.12</v>
      </c>
      <c r="M30" s="179"/>
      <c r="N30" s="179"/>
      <c r="O30" s="179"/>
      <c r="P30" s="179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78">
        <f>ROUND(AW94, 2)</f>
        <v>0</v>
      </c>
      <c r="AL30" s="179"/>
      <c r="AM30" s="179"/>
      <c r="AN30" s="179"/>
      <c r="AO30" s="179"/>
      <c r="AR30" s="32"/>
    </row>
    <row r="31" spans="2:71" s="2" customFormat="1" ht="14.45" hidden="1" customHeight="1">
      <c r="B31" s="32"/>
      <c r="F31" s="25" t="s">
        <v>37</v>
      </c>
      <c r="L31" s="180">
        <v>0.21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2"/>
    </row>
    <row r="32" spans="2:71" s="2" customFormat="1" ht="14.45" hidden="1" customHeight="1">
      <c r="B32" s="32"/>
      <c r="F32" s="25" t="s">
        <v>38</v>
      </c>
      <c r="L32" s="180">
        <v>0.12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2"/>
    </row>
    <row r="33" spans="2:44" s="2" customFormat="1" ht="14.45" hidden="1" customHeight="1">
      <c r="B33" s="32"/>
      <c r="F33" s="25" t="s">
        <v>39</v>
      </c>
      <c r="L33" s="180">
        <v>0</v>
      </c>
      <c r="M33" s="179"/>
      <c r="N33" s="179"/>
      <c r="O33" s="179"/>
      <c r="P33" s="179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78">
        <v>0</v>
      </c>
      <c r="AL33" s="179"/>
      <c r="AM33" s="179"/>
      <c r="AN33" s="179"/>
      <c r="AO33" s="179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181" t="s">
        <v>42</v>
      </c>
      <c r="Y35" s="182"/>
      <c r="Z35" s="182"/>
      <c r="AA35" s="182"/>
      <c r="AB35" s="182"/>
      <c r="AC35" s="35"/>
      <c r="AD35" s="35"/>
      <c r="AE35" s="35"/>
      <c r="AF35" s="35"/>
      <c r="AG35" s="35"/>
      <c r="AH35" s="35"/>
      <c r="AI35" s="35"/>
      <c r="AJ35" s="35"/>
      <c r="AK35" s="183">
        <f>SUM(AK26:AK33)</f>
        <v>0</v>
      </c>
      <c r="AL35" s="182"/>
      <c r="AM35" s="182"/>
      <c r="AN35" s="182"/>
      <c r="AO35" s="184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39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45</v>
      </c>
      <c r="AI60" s="30"/>
      <c r="AJ60" s="30"/>
      <c r="AK60" s="30"/>
      <c r="AL60" s="30"/>
      <c r="AM60" s="39" t="s">
        <v>46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39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45</v>
      </c>
      <c r="AI75" s="30"/>
      <c r="AJ75" s="30"/>
      <c r="AK75" s="30"/>
      <c r="AL75" s="30"/>
      <c r="AM75" s="39" t="s">
        <v>46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4.95" customHeight="1">
      <c r="B82" s="28"/>
      <c r="C82" s="20" t="s">
        <v>49</v>
      </c>
      <c r="AR82" s="28"/>
    </row>
    <row r="83" spans="1:90" s="1" customFormat="1" ht="6.95" customHeight="1">
      <c r="B83" s="28"/>
      <c r="AR83" s="28"/>
    </row>
    <row r="84" spans="1:90" s="3" customFormat="1" ht="12" customHeight="1">
      <c r="B84" s="44"/>
      <c r="C84" s="25" t="s">
        <v>12</v>
      </c>
      <c r="L84" s="3" t="str">
        <f>K5</f>
        <v>2025/08/14</v>
      </c>
      <c r="AR84" s="44"/>
    </row>
    <row r="85" spans="1:90" s="4" customFormat="1" ht="36.950000000000003" customHeight="1">
      <c r="B85" s="45"/>
      <c r="C85" s="46" t="s">
        <v>14</v>
      </c>
      <c r="L85" s="169" t="str">
        <f>K6</f>
        <v>Oprava střešního pláště</v>
      </c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R85" s="45"/>
    </row>
    <row r="86" spans="1:90" s="1" customFormat="1" ht="6.95" customHeight="1">
      <c r="B86" s="28"/>
      <c r="AR86" s="28"/>
    </row>
    <row r="87" spans="1:90" s="1" customFormat="1" ht="12" customHeight="1">
      <c r="B87" s="28"/>
      <c r="C87" s="25" t="s">
        <v>18</v>
      </c>
      <c r="L87" s="47" t="str">
        <f>IF(K8="","",K8)</f>
        <v xml:space="preserve"> </v>
      </c>
      <c r="AI87" s="25" t="s">
        <v>20</v>
      </c>
      <c r="AM87" s="171" t="str">
        <f>IF(AN8= "","",AN8)</f>
        <v>14. 8. 2025</v>
      </c>
      <c r="AN87" s="171"/>
      <c r="AR87" s="28"/>
    </row>
    <row r="88" spans="1:90" s="1" customFormat="1" ht="6.95" customHeight="1">
      <c r="B88" s="28"/>
      <c r="AR88" s="28"/>
    </row>
    <row r="89" spans="1:90" s="1" customFormat="1" ht="15.2" customHeight="1">
      <c r="B89" s="28"/>
      <c r="C89" s="25" t="s">
        <v>22</v>
      </c>
      <c r="L89" s="3" t="str">
        <f>IF(E11= "","",E11)</f>
        <v xml:space="preserve"> </v>
      </c>
      <c r="AI89" s="25" t="s">
        <v>26</v>
      </c>
      <c r="AM89" s="172" t="str">
        <f>IF(E17="","",E17)</f>
        <v xml:space="preserve"> </v>
      </c>
      <c r="AN89" s="173"/>
      <c r="AO89" s="173"/>
      <c r="AP89" s="173"/>
      <c r="AR89" s="28"/>
      <c r="AS89" s="174" t="s">
        <v>50</v>
      </c>
      <c r="AT89" s="17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2" customHeight="1">
      <c r="B90" s="28"/>
      <c r="C90" s="25" t="s">
        <v>25</v>
      </c>
      <c r="L90" s="3" t="str">
        <f>IF(E14="","",E14)</f>
        <v xml:space="preserve"> </v>
      </c>
      <c r="AI90" s="25" t="s">
        <v>28</v>
      </c>
      <c r="AM90" s="172" t="str">
        <f>IF(E20="","",E20)</f>
        <v xml:space="preserve"> </v>
      </c>
      <c r="AN90" s="173"/>
      <c r="AO90" s="173"/>
      <c r="AP90" s="173"/>
      <c r="AR90" s="28"/>
      <c r="AS90" s="176"/>
      <c r="AT90" s="177"/>
      <c r="BD90" s="52"/>
    </row>
    <row r="91" spans="1:90" s="1" customFormat="1" ht="10.9" customHeight="1">
      <c r="B91" s="28"/>
      <c r="AR91" s="28"/>
      <c r="AS91" s="176"/>
      <c r="AT91" s="177"/>
      <c r="BD91" s="52"/>
    </row>
    <row r="92" spans="1:90" s="1" customFormat="1" ht="29.25" customHeight="1">
      <c r="B92" s="28"/>
      <c r="C92" s="164" t="s">
        <v>51</v>
      </c>
      <c r="D92" s="165"/>
      <c r="E92" s="165"/>
      <c r="F92" s="165"/>
      <c r="G92" s="165"/>
      <c r="H92" s="53"/>
      <c r="I92" s="166" t="s">
        <v>52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7" t="s">
        <v>53</v>
      </c>
      <c r="AH92" s="165"/>
      <c r="AI92" s="165"/>
      <c r="AJ92" s="165"/>
      <c r="AK92" s="165"/>
      <c r="AL92" s="165"/>
      <c r="AM92" s="165"/>
      <c r="AN92" s="166" t="s">
        <v>54</v>
      </c>
      <c r="AO92" s="165"/>
      <c r="AP92" s="168"/>
      <c r="AQ92" s="54" t="s">
        <v>55</v>
      </c>
      <c r="AR92" s="28"/>
      <c r="AS92" s="55" t="s">
        <v>56</v>
      </c>
      <c r="AT92" s="56" t="s">
        <v>57</v>
      </c>
      <c r="AU92" s="56" t="s">
        <v>58</v>
      </c>
      <c r="AV92" s="56" t="s">
        <v>59</v>
      </c>
      <c r="AW92" s="56" t="s">
        <v>60</v>
      </c>
      <c r="AX92" s="56" t="s">
        <v>61</v>
      </c>
      <c r="AY92" s="56" t="s">
        <v>62</v>
      </c>
      <c r="AZ92" s="56" t="s">
        <v>63</v>
      </c>
      <c r="BA92" s="56" t="s">
        <v>64</v>
      </c>
      <c r="BB92" s="56" t="s">
        <v>65</v>
      </c>
      <c r="BC92" s="56" t="s">
        <v>66</v>
      </c>
      <c r="BD92" s="57" t="s">
        <v>67</v>
      </c>
    </row>
    <row r="93" spans="1:90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50000000000003" customHeight="1">
      <c r="B94" s="59"/>
      <c r="C94" s="60" t="s">
        <v>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8">
        <f>ROUND(AG95,2)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545.92154000000005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69</v>
      </c>
      <c r="BT94" s="68" t="s">
        <v>70</v>
      </c>
      <c r="BV94" s="68" t="s">
        <v>71</v>
      </c>
      <c r="BW94" s="68" t="s">
        <v>4</v>
      </c>
      <c r="BX94" s="68" t="s">
        <v>72</v>
      </c>
      <c r="CL94" s="68" t="s">
        <v>1</v>
      </c>
    </row>
    <row r="95" spans="1:90" s="6" customFormat="1" ht="24.75" customHeight="1">
      <c r="A95" s="69" t="s">
        <v>73</v>
      </c>
      <c r="B95" s="70"/>
      <c r="C95" s="71"/>
      <c r="D95" s="187" t="s">
        <v>13</v>
      </c>
      <c r="E95" s="187"/>
      <c r="F95" s="187"/>
      <c r="G95" s="187"/>
      <c r="H95" s="187"/>
      <c r="I95" s="72"/>
      <c r="J95" s="187" t="s">
        <v>15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'2025-08-14 - Oprava střeš...'!I28</f>
        <v>0</v>
      </c>
      <c r="AH95" s="186"/>
      <c r="AI95" s="186"/>
      <c r="AJ95" s="186"/>
      <c r="AK95" s="186"/>
      <c r="AL95" s="186"/>
      <c r="AM95" s="186"/>
      <c r="AN95" s="185">
        <f>SUM(AG95,AT95)</f>
        <v>0</v>
      </c>
      <c r="AO95" s="186"/>
      <c r="AP95" s="186"/>
      <c r="AQ95" s="73" t="s">
        <v>74</v>
      </c>
      <c r="AR95" s="70"/>
      <c r="AS95" s="74">
        <v>0</v>
      </c>
      <c r="AT95" s="75">
        <f>ROUND(SUM(AV95:AW95),2)</f>
        <v>0</v>
      </c>
      <c r="AU95" s="76">
        <f>'2025-08-14 - Oprava střeš...'!N122</f>
        <v>545.92153899999994</v>
      </c>
      <c r="AV95" s="75">
        <f>'2025-08-14 - Oprava střeš...'!I31</f>
        <v>0</v>
      </c>
      <c r="AW95" s="75">
        <f>'2025-08-14 - Oprava střeš...'!I32</f>
        <v>0</v>
      </c>
      <c r="AX95" s="75">
        <f>'2025-08-14 - Oprava střeš...'!I33</f>
        <v>0</v>
      </c>
      <c r="AY95" s="75">
        <f>'2025-08-14 - Oprava střeš...'!I34</f>
        <v>0</v>
      </c>
      <c r="AZ95" s="75">
        <f>'2025-08-14 - Oprava střeš...'!E31</f>
        <v>0</v>
      </c>
      <c r="BA95" s="75">
        <f>'2025-08-14 - Oprava střeš...'!E32</f>
        <v>0</v>
      </c>
      <c r="BB95" s="75">
        <f>'2025-08-14 - Oprava střeš...'!E33</f>
        <v>0</v>
      </c>
      <c r="BC95" s="75">
        <f>'2025-08-14 - Oprava střeš...'!E34</f>
        <v>0</v>
      </c>
      <c r="BD95" s="77">
        <f>'2025-08-14 - Oprava střeš...'!E35</f>
        <v>0</v>
      </c>
      <c r="BT95" s="78" t="s">
        <v>75</v>
      </c>
      <c r="BU95" s="78" t="s">
        <v>76</v>
      </c>
      <c r="BV95" s="78" t="s">
        <v>71</v>
      </c>
      <c r="BW95" s="78" t="s">
        <v>4</v>
      </c>
      <c r="BX95" s="78" t="s">
        <v>72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5-08-14 - Oprava střeš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K232"/>
  <sheetViews>
    <sheetView showGridLines="0" tabSelected="1" workbookViewId="0">
      <selection activeCell="H125" sqref="H125:H2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50.83203125" customWidth="1"/>
    <col min="6" max="6" width="7.5" customWidth="1"/>
    <col min="7" max="7" width="14" customWidth="1"/>
    <col min="8" max="8" width="15.83203125" customWidth="1"/>
    <col min="9" max="9" width="22.33203125" customWidth="1"/>
    <col min="10" max="10" width="9.33203125" customWidth="1"/>
    <col min="11" max="11" width="10.83203125" hidden="1" customWidth="1"/>
    <col min="12" max="12" width="9.33203125" hidden="1"/>
    <col min="13" max="18" width="14.1640625" hidden="1" customWidth="1"/>
    <col min="19" max="19" width="16.33203125" hidden="1" customWidth="1"/>
    <col min="20" max="20" width="12.33203125" customWidth="1"/>
    <col min="21" max="21" width="16.33203125" customWidth="1"/>
    <col min="22" max="22" width="12.33203125" customWidth="1"/>
    <col min="23" max="23" width="15" customWidth="1"/>
    <col min="24" max="24" width="11" customWidth="1"/>
    <col min="25" max="25" width="15" customWidth="1"/>
    <col min="26" max="26" width="16.33203125" customWidth="1"/>
    <col min="27" max="27" width="11" customWidth="1"/>
    <col min="28" max="28" width="15" customWidth="1"/>
    <col min="29" max="29" width="16.33203125" customWidth="1"/>
    <col min="42" max="63" width="9.33203125" hidden="1"/>
  </cols>
  <sheetData>
    <row r="2" spans="2:44" ht="36.950000000000003" customHeight="1">
      <c r="J2" s="162" t="s">
        <v>5</v>
      </c>
      <c r="K2" s="163"/>
      <c r="L2" s="163"/>
      <c r="M2" s="163"/>
      <c r="N2" s="163"/>
      <c r="O2" s="163"/>
      <c r="P2" s="163"/>
      <c r="Q2" s="163"/>
      <c r="R2" s="163"/>
      <c r="S2" s="163"/>
      <c r="T2" s="163"/>
      <c r="AR2" s="16" t="s">
        <v>4</v>
      </c>
    </row>
    <row r="3" spans="2:44" ht="6.95" customHeight="1">
      <c r="B3" s="17"/>
      <c r="C3" s="18"/>
      <c r="D3" s="18"/>
      <c r="E3" s="18"/>
      <c r="F3" s="18"/>
      <c r="G3" s="18"/>
      <c r="H3" s="18"/>
      <c r="I3" s="18"/>
      <c r="J3" s="19"/>
      <c r="AR3" s="16" t="s">
        <v>77</v>
      </c>
    </row>
    <row r="4" spans="2:44" ht="24.95" customHeight="1">
      <c r="B4" s="19"/>
      <c r="D4" s="20" t="s">
        <v>78</v>
      </c>
      <c r="J4" s="19"/>
      <c r="K4" s="79" t="s">
        <v>10</v>
      </c>
      <c r="AR4" s="16" t="s">
        <v>3</v>
      </c>
    </row>
    <row r="5" spans="2:44" ht="6.95" customHeight="1">
      <c r="B5" s="19"/>
      <c r="J5" s="19"/>
    </row>
    <row r="6" spans="2:44" s="1" customFormat="1" ht="12" customHeight="1">
      <c r="B6" s="28"/>
      <c r="D6" s="25" t="s">
        <v>14</v>
      </c>
      <c r="J6" s="28"/>
    </row>
    <row r="7" spans="2:44" s="1" customFormat="1" ht="16.5" customHeight="1">
      <c r="B7" s="28"/>
      <c r="E7" s="196"/>
      <c r="F7" s="196"/>
      <c r="G7" s="196"/>
      <c r="J7" s="28"/>
    </row>
    <row r="8" spans="2:44" s="1" customFormat="1">
      <c r="B8" s="28"/>
      <c r="J8" s="28"/>
    </row>
    <row r="9" spans="2:44" s="1" customFormat="1" ht="12" customHeight="1">
      <c r="B9" s="28"/>
      <c r="D9" s="25" t="s">
        <v>16</v>
      </c>
      <c r="E9" s="23" t="s">
        <v>1</v>
      </c>
      <c r="H9" s="25" t="s">
        <v>17</v>
      </c>
      <c r="I9" s="23" t="s">
        <v>1</v>
      </c>
      <c r="J9" s="28"/>
    </row>
    <row r="10" spans="2:44" s="1" customFormat="1" ht="12" customHeight="1">
      <c r="B10" s="28"/>
      <c r="D10" s="25" t="s">
        <v>18</v>
      </c>
      <c r="E10" s="23" t="s">
        <v>19</v>
      </c>
      <c r="H10" s="25" t="s">
        <v>20</v>
      </c>
      <c r="I10" s="48" t="str">
        <f>'Rekapitulace stavby'!AN8</f>
        <v>14. 8. 2025</v>
      </c>
      <c r="J10" s="28"/>
    </row>
    <row r="11" spans="2:44" s="1" customFormat="1" ht="10.9" customHeight="1">
      <c r="B11" s="28"/>
      <c r="J11" s="28"/>
    </row>
    <row r="12" spans="2:44" s="1" customFormat="1" ht="12" customHeight="1">
      <c r="B12" s="28"/>
      <c r="D12" s="25" t="s">
        <v>22</v>
      </c>
      <c r="H12" s="25" t="s">
        <v>23</v>
      </c>
      <c r="I12" s="23" t="str">
        <f>IF('Rekapitulace stavby'!AN10="","",'Rekapitulace stavby'!AN10)</f>
        <v/>
      </c>
      <c r="J12" s="28"/>
    </row>
    <row r="13" spans="2:44" s="1" customFormat="1" ht="18" customHeight="1">
      <c r="B13" s="28"/>
      <c r="H13" s="25" t="s">
        <v>24</v>
      </c>
      <c r="I13" s="23" t="str">
        <f>IF('Rekapitulace stavby'!AN11="","",'Rekapitulace stavby'!AN11)</f>
        <v/>
      </c>
      <c r="J13" s="28"/>
    </row>
    <row r="14" spans="2:44" s="1" customFormat="1" ht="6.95" customHeight="1">
      <c r="B14" s="28"/>
      <c r="J14" s="28"/>
    </row>
    <row r="15" spans="2:44" s="1" customFormat="1" ht="12" customHeight="1">
      <c r="B15" s="28"/>
      <c r="D15" s="25" t="s">
        <v>25</v>
      </c>
      <c r="H15" s="25" t="s">
        <v>23</v>
      </c>
      <c r="I15" s="23" t="str">
        <f>'Rekapitulace stavby'!AN13</f>
        <v/>
      </c>
      <c r="J15" s="28"/>
    </row>
    <row r="16" spans="2:44" s="1" customFormat="1" ht="18" customHeight="1">
      <c r="B16" s="28"/>
      <c r="E16" s="190"/>
      <c r="F16" s="190"/>
      <c r="G16" s="190"/>
      <c r="H16" s="25" t="s">
        <v>24</v>
      </c>
      <c r="I16" s="23" t="str">
        <f>'Rekapitulace stavby'!AN14</f>
        <v/>
      </c>
      <c r="J16" s="28"/>
    </row>
    <row r="17" spans="2:10" s="1" customFormat="1" ht="6.95" customHeight="1">
      <c r="B17" s="28"/>
      <c r="J17" s="28"/>
    </row>
    <row r="18" spans="2:10" s="1" customFormat="1" ht="12" customHeight="1">
      <c r="B18" s="28"/>
      <c r="D18" s="25" t="s">
        <v>26</v>
      </c>
      <c r="H18" s="25" t="s">
        <v>23</v>
      </c>
      <c r="I18" s="23" t="str">
        <f>IF('Rekapitulace stavby'!AN16="","",'Rekapitulace stavby'!AN16)</f>
        <v/>
      </c>
      <c r="J18" s="28"/>
    </row>
    <row r="19" spans="2:10" s="1" customFormat="1" ht="18" customHeight="1">
      <c r="B19" s="28"/>
      <c r="H19" s="25" t="s">
        <v>24</v>
      </c>
      <c r="I19" s="23" t="str">
        <f>IF('Rekapitulace stavby'!AN17="","",'Rekapitulace stavby'!AN17)</f>
        <v/>
      </c>
      <c r="J19" s="28"/>
    </row>
    <row r="20" spans="2:10" s="1" customFormat="1" ht="6.95" customHeight="1">
      <c r="B20" s="28"/>
      <c r="J20" s="28"/>
    </row>
    <row r="21" spans="2:10" s="1" customFormat="1" ht="12" customHeight="1">
      <c r="B21" s="28"/>
      <c r="D21" s="25" t="s">
        <v>28</v>
      </c>
      <c r="H21" s="25" t="s">
        <v>23</v>
      </c>
      <c r="I21" s="23" t="str">
        <f>IF('Rekapitulace stavby'!AN19="","",'Rekapitulace stavby'!AN19)</f>
        <v/>
      </c>
      <c r="J21" s="28"/>
    </row>
    <row r="22" spans="2:10" s="1" customFormat="1" ht="18" customHeight="1">
      <c r="B22" s="28"/>
      <c r="H22" s="25" t="s">
        <v>24</v>
      </c>
      <c r="I22" s="23" t="str">
        <f>IF('Rekapitulace stavby'!AN20="","",'Rekapitulace stavby'!AN20)</f>
        <v/>
      </c>
      <c r="J22" s="28"/>
    </row>
    <row r="23" spans="2:10" s="1" customFormat="1" ht="6.95" customHeight="1">
      <c r="B23" s="28"/>
      <c r="J23" s="28"/>
    </row>
    <row r="24" spans="2:10" s="1" customFormat="1" ht="12" customHeight="1">
      <c r="B24" s="28"/>
      <c r="D24" s="25" t="s">
        <v>29</v>
      </c>
      <c r="J24" s="28"/>
    </row>
    <row r="25" spans="2:10" s="7" customFormat="1" ht="16.5" customHeight="1">
      <c r="B25" s="80"/>
      <c r="E25" s="192"/>
      <c r="F25" s="192"/>
      <c r="G25" s="192"/>
      <c r="J25" s="80"/>
    </row>
    <row r="26" spans="2:10" s="1" customFormat="1" ht="6.95" customHeight="1">
      <c r="B26" s="28"/>
      <c r="J26" s="28"/>
    </row>
    <row r="27" spans="2:10" s="1" customFormat="1" ht="6.95" customHeight="1">
      <c r="B27" s="28"/>
      <c r="D27" s="49"/>
      <c r="E27" s="49"/>
      <c r="F27" s="49"/>
      <c r="G27" s="49"/>
      <c r="H27" s="49"/>
      <c r="I27" s="49"/>
      <c r="J27" s="28"/>
    </row>
    <row r="28" spans="2:10" s="1" customFormat="1" ht="25.35" customHeight="1">
      <c r="B28" s="28"/>
      <c r="D28" s="81" t="s">
        <v>30</v>
      </c>
      <c r="I28" s="62">
        <f>ROUND(I122, 2)</f>
        <v>0</v>
      </c>
      <c r="J28" s="28"/>
    </row>
    <row r="29" spans="2:10" s="1" customFormat="1" ht="6.95" customHeight="1">
      <c r="B29" s="28"/>
      <c r="D29" s="49"/>
      <c r="E29" s="49"/>
      <c r="F29" s="49"/>
      <c r="G29" s="49"/>
      <c r="H29" s="49"/>
      <c r="I29" s="49"/>
      <c r="J29" s="28"/>
    </row>
    <row r="30" spans="2:10" s="1" customFormat="1" ht="14.45" customHeight="1">
      <c r="B30" s="28"/>
      <c r="E30" s="31" t="s">
        <v>32</v>
      </c>
      <c r="H30" s="31" t="s">
        <v>31</v>
      </c>
      <c r="I30" s="31" t="s">
        <v>33</v>
      </c>
      <c r="J30" s="28"/>
    </row>
    <row r="31" spans="2:10" s="1" customFormat="1" ht="14.45" customHeight="1">
      <c r="B31" s="28"/>
      <c r="D31" s="51" t="s">
        <v>34</v>
      </c>
      <c r="E31" s="82">
        <f>ROUND((SUM(BC122:BC231)),  2)</f>
        <v>0</v>
      </c>
      <c r="H31" s="83">
        <v>0.21</v>
      </c>
      <c r="I31" s="82">
        <f>ROUND(((SUM(BC122:BC231))*H31),  2)</f>
        <v>0</v>
      </c>
      <c r="J31" s="28"/>
    </row>
    <row r="32" spans="2:10" s="1" customFormat="1" ht="14.45" customHeight="1">
      <c r="B32" s="28"/>
      <c r="E32" s="82">
        <f>ROUND((SUM(BD122:BD231)),  2)</f>
        <v>0</v>
      </c>
      <c r="H32" s="83">
        <v>0.12</v>
      </c>
      <c r="I32" s="82">
        <f>ROUND(((SUM(BD122:BD231))*H32),  2)</f>
        <v>0</v>
      </c>
      <c r="J32" s="28"/>
    </row>
    <row r="33" spans="2:10" s="1" customFormat="1" ht="14.45" hidden="1" customHeight="1">
      <c r="B33" s="28"/>
      <c r="E33" s="82">
        <f>ROUND((SUM(BE122:BE231)),  2)</f>
        <v>0</v>
      </c>
      <c r="H33" s="83">
        <v>0.21</v>
      </c>
      <c r="I33" s="82">
        <f>0</f>
        <v>0</v>
      </c>
      <c r="J33" s="28"/>
    </row>
    <row r="34" spans="2:10" s="1" customFormat="1" ht="14.45" hidden="1" customHeight="1">
      <c r="B34" s="28"/>
      <c r="E34" s="82">
        <f>ROUND((SUM(BF122:BF231)),  2)</f>
        <v>0</v>
      </c>
      <c r="H34" s="83">
        <v>0.12</v>
      </c>
      <c r="I34" s="82">
        <f>0</f>
        <v>0</v>
      </c>
      <c r="J34" s="28"/>
    </row>
    <row r="35" spans="2:10" s="1" customFormat="1" ht="14.45" hidden="1" customHeight="1">
      <c r="B35" s="28"/>
      <c r="E35" s="82">
        <f>ROUND((SUM(BG122:BG231)),  2)</f>
        <v>0</v>
      </c>
      <c r="H35" s="83">
        <v>0</v>
      </c>
      <c r="I35" s="82">
        <f>0</f>
        <v>0</v>
      </c>
      <c r="J35" s="28"/>
    </row>
    <row r="36" spans="2:10" s="1" customFormat="1" ht="6.95" customHeight="1">
      <c r="B36" s="28"/>
      <c r="J36" s="28"/>
    </row>
    <row r="37" spans="2:10" s="1" customFormat="1" ht="25.35" customHeight="1">
      <c r="B37" s="28"/>
      <c r="C37" s="84"/>
      <c r="D37" s="85" t="s">
        <v>40</v>
      </c>
      <c r="E37" s="53"/>
      <c r="F37" s="86" t="s">
        <v>41</v>
      </c>
      <c r="G37" s="87" t="s">
        <v>42</v>
      </c>
      <c r="H37" s="53"/>
      <c r="I37" s="88">
        <f>SUM(I28:I35)</f>
        <v>0</v>
      </c>
      <c r="J37" s="28"/>
    </row>
    <row r="38" spans="2:10" s="1" customFormat="1" ht="14.45" customHeight="1">
      <c r="B38" s="28"/>
      <c r="J38" s="28"/>
    </row>
    <row r="39" spans="2:10" ht="14.45" customHeight="1">
      <c r="B39" s="19"/>
      <c r="J39" s="19"/>
    </row>
    <row r="40" spans="2:10" ht="14.45" customHeight="1">
      <c r="B40" s="19"/>
      <c r="J40" s="19"/>
    </row>
    <row r="41" spans="2:10" ht="14.45" customHeight="1">
      <c r="B41" s="19"/>
      <c r="J41" s="19"/>
    </row>
    <row r="42" spans="2:10" ht="14.45" customHeight="1">
      <c r="B42" s="19"/>
      <c r="J42" s="19"/>
    </row>
    <row r="43" spans="2:10" ht="14.45" customHeight="1">
      <c r="B43" s="19"/>
      <c r="J43" s="19"/>
    </row>
    <row r="44" spans="2:10" ht="14.45" customHeight="1">
      <c r="B44" s="19"/>
      <c r="J44" s="19"/>
    </row>
    <row r="45" spans="2:10" ht="14.45" customHeight="1">
      <c r="B45" s="19"/>
      <c r="J45" s="19"/>
    </row>
    <row r="46" spans="2:10" ht="14.45" customHeight="1">
      <c r="B46" s="19"/>
      <c r="J46" s="19"/>
    </row>
    <row r="47" spans="2:10" ht="14.45" customHeight="1">
      <c r="B47" s="19"/>
      <c r="J47" s="19"/>
    </row>
    <row r="48" spans="2:10" ht="14.45" customHeight="1">
      <c r="B48" s="19"/>
      <c r="J48" s="19"/>
    </row>
    <row r="49" spans="2:10" ht="14.45" customHeight="1">
      <c r="B49" s="19"/>
      <c r="J49" s="19"/>
    </row>
    <row r="50" spans="2:10" s="1" customFormat="1" ht="14.45" customHeight="1">
      <c r="B50" s="28"/>
      <c r="D50" s="37" t="s">
        <v>43</v>
      </c>
      <c r="E50" s="38"/>
      <c r="F50" s="37" t="s">
        <v>44</v>
      </c>
      <c r="G50" s="38"/>
      <c r="H50" s="38"/>
      <c r="I50" s="38"/>
      <c r="J50" s="28"/>
    </row>
    <row r="51" spans="2:10">
      <c r="B51" s="19"/>
      <c r="J51" s="19"/>
    </row>
    <row r="52" spans="2:10">
      <c r="B52" s="19"/>
      <c r="J52" s="19"/>
    </row>
    <row r="53" spans="2:10">
      <c r="B53" s="19"/>
      <c r="J53" s="19"/>
    </row>
    <row r="54" spans="2:10">
      <c r="B54" s="19"/>
      <c r="J54" s="19"/>
    </row>
    <row r="55" spans="2:10">
      <c r="B55" s="19"/>
      <c r="J55" s="19"/>
    </row>
    <row r="56" spans="2:10">
      <c r="B56" s="19"/>
      <c r="J56" s="19"/>
    </row>
    <row r="57" spans="2:10">
      <c r="B57" s="19"/>
      <c r="J57" s="19"/>
    </row>
    <row r="58" spans="2:10">
      <c r="B58" s="19"/>
      <c r="J58" s="19"/>
    </row>
    <row r="59" spans="2:10">
      <c r="B59" s="19"/>
      <c r="J59" s="19"/>
    </row>
    <row r="60" spans="2:10">
      <c r="B60" s="19"/>
      <c r="J60" s="19"/>
    </row>
    <row r="61" spans="2:10" s="1" customFormat="1" ht="12.75">
      <c r="B61" s="28"/>
      <c r="D61" s="39" t="s">
        <v>45</v>
      </c>
      <c r="E61" s="89" t="s">
        <v>46</v>
      </c>
      <c r="F61" s="39" t="s">
        <v>45</v>
      </c>
      <c r="G61" s="30"/>
      <c r="H61" s="30"/>
      <c r="I61" s="90" t="s">
        <v>46</v>
      </c>
      <c r="J61" s="28"/>
    </row>
    <row r="62" spans="2:10">
      <c r="B62" s="19"/>
      <c r="J62" s="19"/>
    </row>
    <row r="63" spans="2:10">
      <c r="B63" s="19"/>
      <c r="J63" s="19"/>
    </row>
    <row r="64" spans="2:10">
      <c r="B64" s="19"/>
      <c r="J64" s="19"/>
    </row>
    <row r="65" spans="2:10" s="1" customFormat="1" ht="12.75">
      <c r="B65" s="28"/>
      <c r="D65" s="37" t="s">
        <v>47</v>
      </c>
      <c r="E65" s="38"/>
      <c r="F65" s="37" t="s">
        <v>48</v>
      </c>
      <c r="G65" s="38"/>
      <c r="H65" s="38"/>
      <c r="I65" s="38"/>
      <c r="J65" s="28"/>
    </row>
    <row r="66" spans="2:10">
      <c r="B66" s="19"/>
      <c r="J66" s="19"/>
    </row>
    <row r="67" spans="2:10">
      <c r="B67" s="19"/>
      <c r="J67" s="19"/>
    </row>
    <row r="68" spans="2:10">
      <c r="B68" s="19"/>
      <c r="J68" s="19"/>
    </row>
    <row r="69" spans="2:10">
      <c r="B69" s="19"/>
      <c r="J69" s="19"/>
    </row>
    <row r="70" spans="2:10">
      <c r="B70" s="19"/>
      <c r="J70" s="19"/>
    </row>
    <row r="71" spans="2:10">
      <c r="B71" s="19"/>
      <c r="J71" s="19"/>
    </row>
    <row r="72" spans="2:10">
      <c r="B72" s="19"/>
      <c r="J72" s="19"/>
    </row>
    <row r="73" spans="2:10">
      <c r="B73" s="19"/>
      <c r="J73" s="19"/>
    </row>
    <row r="74" spans="2:10">
      <c r="B74" s="19"/>
      <c r="J74" s="19"/>
    </row>
    <row r="75" spans="2:10">
      <c r="B75" s="19"/>
      <c r="J75" s="19"/>
    </row>
    <row r="76" spans="2:10" s="1" customFormat="1" ht="12.75">
      <c r="B76" s="28"/>
      <c r="D76" s="39" t="s">
        <v>45</v>
      </c>
      <c r="E76" s="89" t="s">
        <v>46</v>
      </c>
      <c r="F76" s="39" t="s">
        <v>45</v>
      </c>
      <c r="G76" s="30"/>
      <c r="H76" s="30"/>
      <c r="I76" s="90" t="s">
        <v>46</v>
      </c>
      <c r="J76" s="28"/>
    </row>
    <row r="77" spans="2:10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28"/>
    </row>
    <row r="81" spans="2:45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28"/>
    </row>
    <row r="82" spans="2:45" s="1" customFormat="1" ht="24.95" customHeight="1">
      <c r="B82" s="28"/>
      <c r="C82" s="20" t="s">
        <v>79</v>
      </c>
      <c r="J82" s="28"/>
    </row>
    <row r="83" spans="2:45" s="1" customFormat="1" ht="6.95" customHeight="1">
      <c r="B83" s="28"/>
      <c r="J83" s="28"/>
    </row>
    <row r="84" spans="2:45" s="1" customFormat="1" ht="12" customHeight="1">
      <c r="B84" s="28"/>
      <c r="C84" s="25" t="s">
        <v>14</v>
      </c>
      <c r="J84" s="28"/>
    </row>
    <row r="85" spans="2:45" s="1" customFormat="1" ht="16.5" customHeight="1">
      <c r="B85" s="28"/>
      <c r="E85" s="196"/>
      <c r="F85" s="196"/>
      <c r="G85" s="196"/>
      <c r="J85" s="28"/>
    </row>
    <row r="86" spans="2:45" s="1" customFormat="1" ht="6.95" customHeight="1">
      <c r="B86" s="28"/>
      <c r="J86" s="28"/>
    </row>
    <row r="87" spans="2:45" s="1" customFormat="1" ht="12" customHeight="1">
      <c r="B87" s="28"/>
      <c r="C87" s="25" t="s">
        <v>18</v>
      </c>
      <c r="E87" s="23" t="str">
        <f>E10</f>
        <v xml:space="preserve"> </v>
      </c>
      <c r="H87" s="25" t="s">
        <v>20</v>
      </c>
      <c r="I87" s="48" t="str">
        <f>IF(I10="","",I10)</f>
        <v>14. 8. 2025</v>
      </c>
      <c r="J87" s="28"/>
    </row>
    <row r="88" spans="2:45" s="1" customFormat="1" ht="6.95" customHeight="1">
      <c r="B88" s="28"/>
      <c r="J88" s="28"/>
    </row>
    <row r="89" spans="2:45" s="1" customFormat="1" ht="15.2" customHeight="1">
      <c r="B89" s="28"/>
      <c r="C89" s="25" t="s">
        <v>22</v>
      </c>
      <c r="E89" s="23"/>
      <c r="H89" s="25" t="s">
        <v>26</v>
      </c>
      <c r="I89" s="26"/>
      <c r="J89" s="28"/>
    </row>
    <row r="90" spans="2:45" s="1" customFormat="1" ht="15.2" customHeight="1">
      <c r="B90" s="28"/>
      <c r="C90" s="25" t="s">
        <v>25</v>
      </c>
      <c r="E90" s="23"/>
      <c r="H90" s="25" t="s">
        <v>28</v>
      </c>
      <c r="I90" s="26"/>
      <c r="J90" s="28"/>
    </row>
    <row r="91" spans="2:45" s="1" customFormat="1" ht="10.35" customHeight="1">
      <c r="B91" s="28"/>
      <c r="J91" s="28"/>
    </row>
    <row r="92" spans="2:45" s="1" customFormat="1" ht="29.25" customHeight="1">
      <c r="B92" s="28"/>
      <c r="C92" s="91" t="s">
        <v>80</v>
      </c>
      <c r="D92" s="84"/>
      <c r="E92" s="84"/>
      <c r="F92" s="84"/>
      <c r="G92" s="84"/>
      <c r="H92" s="84"/>
      <c r="I92" s="92" t="s">
        <v>81</v>
      </c>
      <c r="J92" s="28"/>
    </row>
    <row r="93" spans="2:45" s="1" customFormat="1" ht="10.35" customHeight="1">
      <c r="B93" s="28"/>
      <c r="J93" s="28"/>
    </row>
    <row r="94" spans="2:45" s="1" customFormat="1" ht="22.9" customHeight="1">
      <c r="B94" s="28"/>
      <c r="C94" s="93" t="s">
        <v>82</v>
      </c>
      <c r="I94" s="62">
        <f>I122</f>
        <v>0</v>
      </c>
      <c r="J94" s="28"/>
      <c r="AS94" s="16" t="s">
        <v>83</v>
      </c>
    </row>
    <row r="95" spans="2:45" s="8" customFormat="1" ht="24.95" customHeight="1">
      <c r="B95" s="94"/>
      <c r="D95" s="95" t="s">
        <v>84</v>
      </c>
      <c r="E95" s="96"/>
      <c r="F95" s="96"/>
      <c r="G95" s="96"/>
      <c r="H95" s="96"/>
      <c r="I95" s="97">
        <f>I123</f>
        <v>0</v>
      </c>
      <c r="J95" s="94"/>
    </row>
    <row r="96" spans="2:45" s="9" customFormat="1" ht="19.899999999999999" customHeight="1">
      <c r="B96" s="98"/>
      <c r="D96" s="99" t="s">
        <v>85</v>
      </c>
      <c r="E96" s="100"/>
      <c r="F96" s="100"/>
      <c r="G96" s="100"/>
      <c r="H96" s="100"/>
      <c r="I96" s="101">
        <f>I124</f>
        <v>0</v>
      </c>
      <c r="J96" s="98"/>
    </row>
    <row r="97" spans="2:10" s="9" customFormat="1" ht="19.899999999999999" customHeight="1">
      <c r="B97" s="98"/>
      <c r="D97" s="99" t="s">
        <v>86</v>
      </c>
      <c r="E97" s="100"/>
      <c r="F97" s="100"/>
      <c r="G97" s="100"/>
      <c r="H97" s="100"/>
      <c r="I97" s="101">
        <f>I132</f>
        <v>0</v>
      </c>
      <c r="J97" s="98"/>
    </row>
    <row r="98" spans="2:10" s="8" customFormat="1" ht="24.95" customHeight="1">
      <c r="B98" s="94"/>
      <c r="D98" s="95" t="s">
        <v>87</v>
      </c>
      <c r="E98" s="96"/>
      <c r="F98" s="96"/>
      <c r="G98" s="96"/>
      <c r="H98" s="96"/>
      <c r="I98" s="97">
        <f>I147</f>
        <v>0</v>
      </c>
      <c r="J98" s="94"/>
    </row>
    <row r="99" spans="2:10" s="9" customFormat="1" ht="19.899999999999999" customHeight="1">
      <c r="B99" s="98"/>
      <c r="D99" s="99" t="s">
        <v>88</v>
      </c>
      <c r="E99" s="100"/>
      <c r="F99" s="100"/>
      <c r="G99" s="100"/>
      <c r="H99" s="100"/>
      <c r="I99" s="101">
        <f>I148</f>
        <v>0</v>
      </c>
      <c r="J99" s="98"/>
    </row>
    <row r="100" spans="2:10" s="9" customFormat="1" ht="19.899999999999999" customHeight="1">
      <c r="B100" s="98"/>
      <c r="D100" s="99" t="s">
        <v>89</v>
      </c>
      <c r="E100" s="100"/>
      <c r="F100" s="100"/>
      <c r="G100" s="100"/>
      <c r="H100" s="100"/>
      <c r="I100" s="101">
        <f>I203</f>
        <v>0</v>
      </c>
      <c r="J100" s="98"/>
    </row>
    <row r="101" spans="2:10" s="9" customFormat="1" ht="19.899999999999999" customHeight="1">
      <c r="B101" s="98"/>
      <c r="D101" s="99" t="s">
        <v>90</v>
      </c>
      <c r="E101" s="100"/>
      <c r="F101" s="100"/>
      <c r="G101" s="100"/>
      <c r="H101" s="100"/>
      <c r="I101" s="101">
        <f>I212</f>
        <v>0</v>
      </c>
      <c r="J101" s="98"/>
    </row>
    <row r="102" spans="2:10" s="9" customFormat="1" ht="19.899999999999999" customHeight="1">
      <c r="B102" s="98"/>
      <c r="D102" s="99" t="s">
        <v>91</v>
      </c>
      <c r="E102" s="100"/>
      <c r="F102" s="100"/>
      <c r="G102" s="100"/>
      <c r="H102" s="100"/>
      <c r="I102" s="101">
        <f>I219</f>
        <v>0</v>
      </c>
      <c r="J102" s="98"/>
    </row>
    <row r="103" spans="2:10" s="8" customFormat="1" ht="24.95" customHeight="1">
      <c r="B103" s="94"/>
      <c r="D103" s="95" t="s">
        <v>92</v>
      </c>
      <c r="E103" s="96"/>
      <c r="F103" s="96"/>
      <c r="G103" s="96"/>
      <c r="H103" s="96"/>
      <c r="I103" s="97">
        <f>I228</f>
        <v>0</v>
      </c>
      <c r="J103" s="94"/>
    </row>
    <row r="104" spans="2:10" s="9" customFormat="1" ht="19.899999999999999" customHeight="1">
      <c r="B104" s="98"/>
      <c r="D104" s="99" t="s">
        <v>93</v>
      </c>
      <c r="E104" s="100"/>
      <c r="F104" s="100"/>
      <c r="G104" s="100"/>
      <c r="H104" s="100"/>
      <c r="I104" s="101">
        <f>I229</f>
        <v>0</v>
      </c>
      <c r="J104" s="98"/>
    </row>
    <row r="105" spans="2:10" s="1" customFormat="1" ht="21.75" customHeight="1">
      <c r="B105" s="28"/>
      <c r="J105" s="28"/>
    </row>
    <row r="106" spans="2:10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28"/>
    </row>
    <row r="110" spans="2:10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28"/>
    </row>
    <row r="111" spans="2:10" s="1" customFormat="1" ht="24.95" customHeight="1">
      <c r="B111" s="28"/>
      <c r="C111" s="20" t="s">
        <v>94</v>
      </c>
      <c r="J111" s="28"/>
    </row>
    <row r="112" spans="2:10" s="1" customFormat="1" ht="6.95" customHeight="1">
      <c r="B112" s="28"/>
      <c r="J112" s="28"/>
    </row>
    <row r="113" spans="2:63" s="1" customFormat="1" ht="12" customHeight="1">
      <c r="B113" s="28"/>
      <c r="C113" s="25" t="s">
        <v>14</v>
      </c>
      <c r="J113" s="28"/>
    </row>
    <row r="114" spans="2:63" s="1" customFormat="1" ht="16.5" customHeight="1">
      <c r="B114" s="28"/>
      <c r="E114" s="196"/>
      <c r="F114" s="196"/>
      <c r="G114" s="196"/>
      <c r="J114" s="28"/>
    </row>
    <row r="115" spans="2:63" s="1" customFormat="1" ht="6.95" customHeight="1">
      <c r="B115" s="28"/>
      <c r="J115" s="28"/>
    </row>
    <row r="116" spans="2:63" s="1" customFormat="1" ht="12" customHeight="1">
      <c r="B116" s="28"/>
      <c r="C116" s="25" t="s">
        <v>18</v>
      </c>
      <c r="E116" s="23" t="str">
        <f>E10</f>
        <v xml:space="preserve"> </v>
      </c>
      <c r="H116" s="25" t="s">
        <v>20</v>
      </c>
      <c r="I116" s="48" t="str">
        <f>IF(I10="","",I10)</f>
        <v>14. 8. 2025</v>
      </c>
      <c r="J116" s="28"/>
    </row>
    <row r="117" spans="2:63" s="1" customFormat="1" ht="6.95" customHeight="1">
      <c r="B117" s="28"/>
      <c r="J117" s="28"/>
    </row>
    <row r="118" spans="2:63" s="1" customFormat="1" ht="15.2" customHeight="1">
      <c r="B118" s="28"/>
      <c r="C118" s="25" t="s">
        <v>22</v>
      </c>
      <c r="E118" s="23"/>
      <c r="H118" s="25" t="s">
        <v>26</v>
      </c>
      <c r="I118" s="26"/>
      <c r="J118" s="28"/>
    </row>
    <row r="119" spans="2:63" s="1" customFormat="1" ht="15.2" customHeight="1">
      <c r="B119" s="28"/>
      <c r="C119" s="25" t="s">
        <v>25</v>
      </c>
      <c r="E119" s="23"/>
      <c r="H119" s="25" t="s">
        <v>28</v>
      </c>
      <c r="I119" s="26"/>
      <c r="J119" s="28"/>
    </row>
    <row r="120" spans="2:63" s="1" customFormat="1" ht="10.35" customHeight="1">
      <c r="B120" s="28"/>
      <c r="J120" s="28"/>
    </row>
    <row r="121" spans="2:63" s="10" customFormat="1" ht="29.25" customHeight="1">
      <c r="B121" s="102"/>
      <c r="C121" s="103" t="s">
        <v>95</v>
      </c>
      <c r="D121" s="104" t="s">
        <v>55</v>
      </c>
      <c r="E121" s="104" t="s">
        <v>52</v>
      </c>
      <c r="F121" s="104" t="s">
        <v>96</v>
      </c>
      <c r="G121" s="104" t="s">
        <v>97</v>
      </c>
      <c r="H121" s="104" t="s">
        <v>98</v>
      </c>
      <c r="I121" s="104" t="s">
        <v>81</v>
      </c>
      <c r="J121" s="102"/>
      <c r="K121" s="55" t="s">
        <v>1</v>
      </c>
      <c r="L121" s="56" t="s">
        <v>34</v>
      </c>
      <c r="M121" s="56" t="s">
        <v>99</v>
      </c>
      <c r="N121" s="56" t="s">
        <v>100</v>
      </c>
      <c r="O121" s="56" t="s">
        <v>101</v>
      </c>
      <c r="P121" s="56" t="s">
        <v>102</v>
      </c>
      <c r="Q121" s="56" t="s">
        <v>103</v>
      </c>
      <c r="R121" s="57" t="s">
        <v>104</v>
      </c>
    </row>
    <row r="122" spans="2:63" s="1" customFormat="1" ht="22.9" customHeight="1">
      <c r="B122" s="28"/>
      <c r="C122" s="60" t="s">
        <v>105</v>
      </c>
      <c r="I122" s="105">
        <f>BI122</f>
        <v>0</v>
      </c>
      <c r="J122" s="28"/>
      <c r="K122" s="58"/>
      <c r="L122" s="49"/>
      <c r="M122" s="49"/>
      <c r="N122" s="106">
        <f>N123+N147+N228</f>
        <v>545.92153899999994</v>
      </c>
      <c r="O122" s="49"/>
      <c r="P122" s="106">
        <f>P123+P147+P228</f>
        <v>2.2995219999999996</v>
      </c>
      <c r="Q122" s="49"/>
      <c r="R122" s="107">
        <f>R123+R147+R228</f>
        <v>24.808659999999996</v>
      </c>
      <c r="AR122" s="16" t="s">
        <v>69</v>
      </c>
      <c r="AS122" s="16" t="s">
        <v>83</v>
      </c>
      <c r="BI122" s="108">
        <f>BI123+BI147+BI228</f>
        <v>0</v>
      </c>
    </row>
    <row r="123" spans="2:63" s="11" customFormat="1" ht="25.9" customHeight="1">
      <c r="B123" s="109"/>
      <c r="D123" s="110" t="s">
        <v>69</v>
      </c>
      <c r="E123" s="111" t="s">
        <v>106</v>
      </c>
      <c r="I123" s="112">
        <f>BI123</f>
        <v>0</v>
      </c>
      <c r="J123" s="109"/>
      <c r="K123" s="113"/>
      <c r="N123" s="114">
        <f>N124+N132</f>
        <v>145.90753899999999</v>
      </c>
      <c r="P123" s="114">
        <f>P124+P132</f>
        <v>0</v>
      </c>
      <c r="R123" s="115">
        <f>R124+R132</f>
        <v>22.849999999999998</v>
      </c>
      <c r="AP123" s="110" t="s">
        <v>75</v>
      </c>
      <c r="AR123" s="116" t="s">
        <v>69</v>
      </c>
      <c r="AS123" s="116" t="s">
        <v>70</v>
      </c>
      <c r="AW123" s="110" t="s">
        <v>107</v>
      </c>
      <c r="BI123" s="117">
        <f>BI124+BI132</f>
        <v>0</v>
      </c>
    </row>
    <row r="124" spans="2:63" s="11" customFormat="1" ht="22.9" customHeight="1">
      <c r="B124" s="109"/>
      <c r="D124" s="110" t="s">
        <v>69</v>
      </c>
      <c r="E124" s="118" t="s">
        <v>109</v>
      </c>
      <c r="I124" s="119">
        <f>BI124</f>
        <v>0</v>
      </c>
      <c r="J124" s="109"/>
      <c r="K124" s="113"/>
      <c r="N124" s="114">
        <f>SUM(N125:N131)</f>
        <v>23.935000000000002</v>
      </c>
      <c r="P124" s="114">
        <f>SUM(P125:P131)</f>
        <v>0</v>
      </c>
      <c r="R124" s="115">
        <f>SUM(R125:R131)</f>
        <v>22.849999999999998</v>
      </c>
      <c r="AP124" s="110" t="s">
        <v>75</v>
      </c>
      <c r="AR124" s="116" t="s">
        <v>69</v>
      </c>
      <c r="AS124" s="116" t="s">
        <v>75</v>
      </c>
      <c r="AW124" s="110" t="s">
        <v>107</v>
      </c>
      <c r="BI124" s="117">
        <f>SUM(BI125:BI131)</f>
        <v>0</v>
      </c>
    </row>
    <row r="125" spans="2:63" s="1" customFormat="1" ht="33" customHeight="1">
      <c r="B125" s="120"/>
      <c r="C125" s="121" t="s">
        <v>75</v>
      </c>
      <c r="D125" s="121" t="s">
        <v>110</v>
      </c>
      <c r="E125" s="122" t="s">
        <v>111</v>
      </c>
      <c r="F125" s="123" t="s">
        <v>112</v>
      </c>
      <c r="G125" s="124">
        <v>10</v>
      </c>
      <c r="H125" s="125"/>
      <c r="I125" s="125">
        <f>ROUND(H125*G125,2)</f>
        <v>0</v>
      </c>
      <c r="J125" s="28"/>
      <c r="K125" s="126" t="s">
        <v>1</v>
      </c>
      <c r="L125" s="127" t="s">
        <v>35</v>
      </c>
      <c r="M125" s="128">
        <v>0.247</v>
      </c>
      <c r="N125" s="128">
        <f>M125*G125</f>
        <v>2.4699999999999998</v>
      </c>
      <c r="O125" s="128">
        <v>0</v>
      </c>
      <c r="P125" s="128">
        <f>O125*G125</f>
        <v>0</v>
      </c>
      <c r="Q125" s="128">
        <v>5.8999999999999997E-2</v>
      </c>
      <c r="R125" s="129">
        <f>Q125*G125</f>
        <v>0.59</v>
      </c>
      <c r="AP125" s="130" t="s">
        <v>113</v>
      </c>
      <c r="AR125" s="130" t="s">
        <v>110</v>
      </c>
      <c r="AS125" s="130" t="s">
        <v>77</v>
      </c>
      <c r="AW125" s="16" t="s">
        <v>107</v>
      </c>
      <c r="BC125" s="131">
        <f>IF(L125="základní",I125,0)</f>
        <v>0</v>
      </c>
      <c r="BD125" s="131">
        <f>IF(L125="snížená",I125,0)</f>
        <v>0</v>
      </c>
      <c r="BE125" s="131">
        <f>IF(L125="zákl. přenesená",I125,0)</f>
        <v>0</v>
      </c>
      <c r="BF125" s="131">
        <f>IF(L125="sníž. přenesená",I125,0)</f>
        <v>0</v>
      </c>
      <c r="BG125" s="131">
        <f>IF(L125="nulová",I125,0)</f>
        <v>0</v>
      </c>
      <c r="BH125" s="16" t="s">
        <v>75</v>
      </c>
      <c r="BI125" s="131">
        <f>ROUND(H125*G125,2)</f>
        <v>0</v>
      </c>
      <c r="BJ125" s="16" t="s">
        <v>113</v>
      </c>
      <c r="BK125" s="130" t="s">
        <v>114</v>
      </c>
    </row>
    <row r="126" spans="2:63" s="12" customFormat="1">
      <c r="B126" s="132"/>
      <c r="D126" s="133" t="s">
        <v>115</v>
      </c>
      <c r="E126" s="135" t="s">
        <v>116</v>
      </c>
      <c r="G126" s="136">
        <v>10</v>
      </c>
      <c r="J126" s="132"/>
      <c r="K126" s="137"/>
      <c r="R126" s="138"/>
      <c r="AR126" s="134" t="s">
        <v>115</v>
      </c>
      <c r="AS126" s="134" t="s">
        <v>77</v>
      </c>
      <c r="AT126" s="12" t="s">
        <v>77</v>
      </c>
      <c r="AU126" s="12" t="s">
        <v>27</v>
      </c>
      <c r="AV126" s="12" t="s">
        <v>70</v>
      </c>
      <c r="AW126" s="134" t="s">
        <v>107</v>
      </c>
    </row>
    <row r="127" spans="2:63" s="13" customFormat="1">
      <c r="B127" s="139"/>
      <c r="D127" s="133" t="s">
        <v>115</v>
      </c>
      <c r="E127" s="141" t="s">
        <v>117</v>
      </c>
      <c r="G127" s="142">
        <v>10</v>
      </c>
      <c r="J127" s="139"/>
      <c r="K127" s="143"/>
      <c r="R127" s="144"/>
      <c r="AR127" s="140" t="s">
        <v>115</v>
      </c>
      <c r="AS127" s="140" t="s">
        <v>77</v>
      </c>
      <c r="AT127" s="13" t="s">
        <v>113</v>
      </c>
      <c r="AU127" s="13" t="s">
        <v>27</v>
      </c>
      <c r="AV127" s="13" t="s">
        <v>75</v>
      </c>
      <c r="AW127" s="140" t="s">
        <v>107</v>
      </c>
    </row>
    <row r="128" spans="2:63" s="1" customFormat="1" ht="33" customHeight="1">
      <c r="B128" s="120"/>
      <c r="C128" s="121" t="s">
        <v>77</v>
      </c>
      <c r="D128" s="121" t="s">
        <v>110</v>
      </c>
      <c r="E128" s="122" t="s">
        <v>118</v>
      </c>
      <c r="F128" s="123" t="s">
        <v>119</v>
      </c>
      <c r="G128" s="124">
        <v>15.9</v>
      </c>
      <c r="H128" s="125"/>
      <c r="I128" s="125">
        <f>ROUND(H128*G128,2)</f>
        <v>0</v>
      </c>
      <c r="J128" s="28"/>
      <c r="K128" s="126" t="s">
        <v>1</v>
      </c>
      <c r="L128" s="127" t="s">
        <v>35</v>
      </c>
      <c r="M128" s="128">
        <v>1.35</v>
      </c>
      <c r="N128" s="128">
        <f>M128*G128</f>
        <v>21.465000000000003</v>
      </c>
      <c r="O128" s="128">
        <v>0</v>
      </c>
      <c r="P128" s="128">
        <f>O128*G128</f>
        <v>0</v>
      </c>
      <c r="Q128" s="128">
        <v>1.4</v>
      </c>
      <c r="R128" s="129">
        <f>Q128*G128</f>
        <v>22.259999999999998</v>
      </c>
      <c r="AP128" s="130" t="s">
        <v>113</v>
      </c>
      <c r="AR128" s="130" t="s">
        <v>110</v>
      </c>
      <c r="AS128" s="130" t="s">
        <v>77</v>
      </c>
      <c r="AW128" s="16" t="s">
        <v>107</v>
      </c>
      <c r="BC128" s="131">
        <f>IF(L128="základní",I128,0)</f>
        <v>0</v>
      </c>
      <c r="BD128" s="131">
        <f>IF(L128="snížená",I128,0)</f>
        <v>0</v>
      </c>
      <c r="BE128" s="131">
        <f>IF(L128="zákl. přenesená",I128,0)</f>
        <v>0</v>
      </c>
      <c r="BF128" s="131">
        <f>IF(L128="sníž. přenesená",I128,0)</f>
        <v>0</v>
      </c>
      <c r="BG128" s="131">
        <f>IF(L128="nulová",I128,0)</f>
        <v>0</v>
      </c>
      <c r="BH128" s="16" t="s">
        <v>75</v>
      </c>
      <c r="BI128" s="131">
        <f>ROUND(H128*G128,2)</f>
        <v>0</v>
      </c>
      <c r="BJ128" s="16" t="s">
        <v>113</v>
      </c>
      <c r="BK128" s="130" t="s">
        <v>120</v>
      </c>
    </row>
    <row r="129" spans="2:63" s="14" customFormat="1">
      <c r="B129" s="145"/>
      <c r="D129" s="133" t="s">
        <v>115</v>
      </c>
      <c r="E129" s="147" t="s">
        <v>121</v>
      </c>
      <c r="G129" s="146" t="s">
        <v>1</v>
      </c>
      <c r="J129" s="145"/>
      <c r="K129" s="148"/>
      <c r="R129" s="149"/>
      <c r="AR129" s="146" t="s">
        <v>115</v>
      </c>
      <c r="AS129" s="146" t="s">
        <v>77</v>
      </c>
      <c r="AT129" s="14" t="s">
        <v>75</v>
      </c>
      <c r="AU129" s="14" t="s">
        <v>27</v>
      </c>
      <c r="AV129" s="14" t="s">
        <v>70</v>
      </c>
      <c r="AW129" s="146" t="s">
        <v>107</v>
      </c>
    </row>
    <row r="130" spans="2:63" s="12" customFormat="1">
      <c r="B130" s="132"/>
      <c r="D130" s="133" t="s">
        <v>115</v>
      </c>
      <c r="E130" s="135" t="s">
        <v>122</v>
      </c>
      <c r="G130" s="136">
        <v>15.9</v>
      </c>
      <c r="J130" s="132"/>
      <c r="K130" s="137"/>
      <c r="R130" s="138"/>
      <c r="AR130" s="134" t="s">
        <v>115</v>
      </c>
      <c r="AS130" s="134" t="s">
        <v>77</v>
      </c>
      <c r="AT130" s="12" t="s">
        <v>77</v>
      </c>
      <c r="AU130" s="12" t="s">
        <v>27</v>
      </c>
      <c r="AV130" s="12" t="s">
        <v>70</v>
      </c>
      <c r="AW130" s="134" t="s">
        <v>107</v>
      </c>
    </row>
    <row r="131" spans="2:63" s="13" customFormat="1">
      <c r="B131" s="139"/>
      <c r="D131" s="133" t="s">
        <v>115</v>
      </c>
      <c r="E131" s="141" t="s">
        <v>117</v>
      </c>
      <c r="G131" s="142">
        <v>15.9</v>
      </c>
      <c r="J131" s="139"/>
      <c r="K131" s="143"/>
      <c r="R131" s="144"/>
      <c r="AR131" s="140" t="s">
        <v>115</v>
      </c>
      <c r="AS131" s="140" t="s">
        <v>77</v>
      </c>
      <c r="AT131" s="13" t="s">
        <v>113</v>
      </c>
      <c r="AU131" s="13" t="s">
        <v>27</v>
      </c>
      <c r="AV131" s="13" t="s">
        <v>75</v>
      </c>
      <c r="AW131" s="140" t="s">
        <v>107</v>
      </c>
    </row>
    <row r="132" spans="2:63" s="11" customFormat="1" ht="22.9" customHeight="1">
      <c r="B132" s="109"/>
      <c r="D132" s="110" t="s">
        <v>69</v>
      </c>
      <c r="E132" s="118" t="s">
        <v>123</v>
      </c>
      <c r="I132" s="119">
        <f>BI132</f>
        <v>0</v>
      </c>
      <c r="J132" s="109"/>
      <c r="K132" s="113"/>
      <c r="N132" s="114">
        <f>SUM(N133:N146)</f>
        <v>121.972539</v>
      </c>
      <c r="P132" s="114">
        <f>SUM(P133:P146)</f>
        <v>0</v>
      </c>
      <c r="R132" s="115">
        <f>SUM(R133:R146)</f>
        <v>0</v>
      </c>
      <c r="AP132" s="110" t="s">
        <v>75</v>
      </c>
      <c r="AR132" s="116" t="s">
        <v>69</v>
      </c>
      <c r="AS132" s="116" t="s">
        <v>75</v>
      </c>
      <c r="AW132" s="110" t="s">
        <v>107</v>
      </c>
      <c r="BI132" s="117">
        <f>SUM(BI133:BI146)</f>
        <v>0</v>
      </c>
    </row>
    <row r="133" spans="2:63" s="1" customFormat="1" ht="24.2" customHeight="1">
      <c r="B133" s="120"/>
      <c r="C133" s="121" t="s">
        <v>124</v>
      </c>
      <c r="D133" s="121" t="s">
        <v>110</v>
      </c>
      <c r="E133" s="122" t="s">
        <v>125</v>
      </c>
      <c r="F133" s="123" t="s">
        <v>126</v>
      </c>
      <c r="G133" s="124">
        <v>22.26</v>
      </c>
      <c r="H133" s="125"/>
      <c r="I133" s="125">
        <f>ROUND(H133*G133,2)</f>
        <v>0</v>
      </c>
      <c r="J133" s="28"/>
      <c r="K133" s="126" t="s">
        <v>1</v>
      </c>
      <c r="L133" s="127" t="s">
        <v>35</v>
      </c>
      <c r="M133" s="128">
        <v>5.46</v>
      </c>
      <c r="N133" s="128">
        <f>M133*G133</f>
        <v>121.53960000000001</v>
      </c>
      <c r="O133" s="128">
        <v>0</v>
      </c>
      <c r="P133" s="128">
        <f>O133*G133</f>
        <v>0</v>
      </c>
      <c r="Q133" s="128">
        <v>0</v>
      </c>
      <c r="R133" s="129">
        <f>Q133*G133</f>
        <v>0</v>
      </c>
      <c r="AP133" s="130" t="s">
        <v>113</v>
      </c>
      <c r="AR133" s="130" t="s">
        <v>110</v>
      </c>
      <c r="AS133" s="130" t="s">
        <v>77</v>
      </c>
      <c r="AW133" s="16" t="s">
        <v>107</v>
      </c>
      <c r="BC133" s="131">
        <f>IF(L133="základní",I133,0)</f>
        <v>0</v>
      </c>
      <c r="BD133" s="131">
        <f>IF(L133="snížená",I133,0)</f>
        <v>0</v>
      </c>
      <c r="BE133" s="131">
        <f>IF(L133="zákl. přenesená",I133,0)</f>
        <v>0</v>
      </c>
      <c r="BF133" s="131">
        <f>IF(L133="sníž. přenesená",I133,0)</f>
        <v>0</v>
      </c>
      <c r="BG133" s="131">
        <f>IF(L133="nulová",I133,0)</f>
        <v>0</v>
      </c>
      <c r="BH133" s="16" t="s">
        <v>75</v>
      </c>
      <c r="BI133" s="131">
        <f>ROUND(H133*G133,2)</f>
        <v>0</v>
      </c>
      <c r="BJ133" s="16" t="s">
        <v>113</v>
      </c>
      <c r="BK133" s="130" t="s">
        <v>127</v>
      </c>
    </row>
    <row r="134" spans="2:63" s="14" customFormat="1">
      <c r="B134" s="145"/>
      <c r="D134" s="133" t="s">
        <v>115</v>
      </c>
      <c r="E134" s="147" t="s">
        <v>128</v>
      </c>
      <c r="G134" s="146" t="s">
        <v>1</v>
      </c>
      <c r="J134" s="145"/>
      <c r="K134" s="148"/>
      <c r="R134" s="149"/>
      <c r="AR134" s="146" t="s">
        <v>115</v>
      </c>
      <c r="AS134" s="146" t="s">
        <v>77</v>
      </c>
      <c r="AT134" s="14" t="s">
        <v>75</v>
      </c>
      <c r="AU134" s="14" t="s">
        <v>27</v>
      </c>
      <c r="AV134" s="14" t="s">
        <v>70</v>
      </c>
      <c r="AW134" s="146" t="s">
        <v>107</v>
      </c>
    </row>
    <row r="135" spans="2:63" s="12" customFormat="1">
      <c r="B135" s="132"/>
      <c r="D135" s="133" t="s">
        <v>115</v>
      </c>
      <c r="E135" s="135" t="s">
        <v>129</v>
      </c>
      <c r="G135" s="136">
        <v>22.26</v>
      </c>
      <c r="J135" s="132"/>
      <c r="K135" s="137"/>
      <c r="R135" s="138"/>
      <c r="AR135" s="134" t="s">
        <v>115</v>
      </c>
      <c r="AS135" s="134" t="s">
        <v>77</v>
      </c>
      <c r="AT135" s="12" t="s">
        <v>77</v>
      </c>
      <c r="AU135" s="12" t="s">
        <v>27</v>
      </c>
      <c r="AV135" s="12" t="s">
        <v>70</v>
      </c>
      <c r="AW135" s="134" t="s">
        <v>107</v>
      </c>
    </row>
    <row r="136" spans="2:63" s="13" customFormat="1">
      <c r="B136" s="139"/>
      <c r="D136" s="133" t="s">
        <v>115</v>
      </c>
      <c r="E136" s="141" t="s">
        <v>117</v>
      </c>
      <c r="G136" s="142">
        <v>22.26</v>
      </c>
      <c r="J136" s="139"/>
      <c r="K136" s="143"/>
      <c r="R136" s="144"/>
      <c r="AR136" s="140" t="s">
        <v>115</v>
      </c>
      <c r="AS136" s="140" t="s">
        <v>77</v>
      </c>
      <c r="AT136" s="13" t="s">
        <v>113</v>
      </c>
      <c r="AU136" s="13" t="s">
        <v>27</v>
      </c>
      <c r="AV136" s="13" t="s">
        <v>75</v>
      </c>
      <c r="AW136" s="140" t="s">
        <v>107</v>
      </c>
    </row>
    <row r="137" spans="2:63" s="1" customFormat="1" ht="24.2" customHeight="1">
      <c r="B137" s="120"/>
      <c r="C137" s="121" t="s">
        <v>113</v>
      </c>
      <c r="D137" s="121" t="s">
        <v>110</v>
      </c>
      <c r="E137" s="122" t="s">
        <v>130</v>
      </c>
      <c r="F137" s="123" t="s">
        <v>126</v>
      </c>
      <c r="G137" s="124">
        <v>1.9590000000000001</v>
      </c>
      <c r="H137" s="125"/>
      <c r="I137" s="125">
        <f>ROUND(H137*G137,2)</f>
        <v>0</v>
      </c>
      <c r="J137" s="28"/>
      <c r="K137" s="126" t="s">
        <v>1</v>
      </c>
      <c r="L137" s="127" t="s">
        <v>35</v>
      </c>
      <c r="M137" s="128">
        <v>0.125</v>
      </c>
      <c r="N137" s="128">
        <f>M137*G137</f>
        <v>0.24487500000000001</v>
      </c>
      <c r="O137" s="128">
        <v>0</v>
      </c>
      <c r="P137" s="128">
        <f>O137*G137</f>
        <v>0</v>
      </c>
      <c r="Q137" s="128">
        <v>0</v>
      </c>
      <c r="R137" s="129">
        <f>Q137*G137</f>
        <v>0</v>
      </c>
      <c r="AP137" s="130" t="s">
        <v>113</v>
      </c>
      <c r="AR137" s="130" t="s">
        <v>110</v>
      </c>
      <c r="AS137" s="130" t="s">
        <v>77</v>
      </c>
      <c r="AW137" s="16" t="s">
        <v>107</v>
      </c>
      <c r="BC137" s="131">
        <f>IF(L137="základní",I137,0)</f>
        <v>0</v>
      </c>
      <c r="BD137" s="131">
        <f>IF(L137="snížená",I137,0)</f>
        <v>0</v>
      </c>
      <c r="BE137" s="131">
        <f>IF(L137="zákl. přenesená",I137,0)</f>
        <v>0</v>
      </c>
      <c r="BF137" s="131">
        <f>IF(L137="sníž. přenesená",I137,0)</f>
        <v>0</v>
      </c>
      <c r="BG137" s="131">
        <f>IF(L137="nulová",I137,0)</f>
        <v>0</v>
      </c>
      <c r="BH137" s="16" t="s">
        <v>75</v>
      </c>
      <c r="BI137" s="131">
        <f>ROUND(H137*G137,2)</f>
        <v>0</v>
      </c>
      <c r="BJ137" s="16" t="s">
        <v>113</v>
      </c>
      <c r="BK137" s="130" t="s">
        <v>131</v>
      </c>
    </row>
    <row r="138" spans="2:63" s="12" customFormat="1">
      <c r="B138" s="132"/>
      <c r="D138" s="133" t="s">
        <v>115</v>
      </c>
      <c r="E138" s="135" t="s">
        <v>132</v>
      </c>
      <c r="G138" s="136">
        <v>1.9590000000000001</v>
      </c>
      <c r="J138" s="132"/>
      <c r="K138" s="137"/>
      <c r="R138" s="138"/>
      <c r="AR138" s="134" t="s">
        <v>115</v>
      </c>
      <c r="AS138" s="134" t="s">
        <v>77</v>
      </c>
      <c r="AT138" s="12" t="s">
        <v>77</v>
      </c>
      <c r="AU138" s="12" t="s">
        <v>27</v>
      </c>
      <c r="AV138" s="12" t="s">
        <v>70</v>
      </c>
      <c r="AW138" s="134" t="s">
        <v>107</v>
      </c>
    </row>
    <row r="139" spans="2:63" s="13" customFormat="1">
      <c r="B139" s="139"/>
      <c r="D139" s="133" t="s">
        <v>115</v>
      </c>
      <c r="E139" s="141" t="s">
        <v>117</v>
      </c>
      <c r="G139" s="142">
        <v>1.9590000000000001</v>
      </c>
      <c r="J139" s="139"/>
      <c r="K139" s="143"/>
      <c r="R139" s="144"/>
      <c r="AR139" s="140" t="s">
        <v>115</v>
      </c>
      <c r="AS139" s="140" t="s">
        <v>77</v>
      </c>
      <c r="AT139" s="13" t="s">
        <v>113</v>
      </c>
      <c r="AU139" s="13" t="s">
        <v>27</v>
      </c>
      <c r="AV139" s="13" t="s">
        <v>75</v>
      </c>
      <c r="AW139" s="140" t="s">
        <v>107</v>
      </c>
    </row>
    <row r="140" spans="2:63" s="1" customFormat="1" ht="24.2" customHeight="1">
      <c r="B140" s="120"/>
      <c r="C140" s="121" t="s">
        <v>133</v>
      </c>
      <c r="D140" s="121" t="s">
        <v>110</v>
      </c>
      <c r="E140" s="122" t="s">
        <v>134</v>
      </c>
      <c r="F140" s="123" t="s">
        <v>126</v>
      </c>
      <c r="G140" s="124">
        <v>31.344000000000001</v>
      </c>
      <c r="H140" s="125"/>
      <c r="I140" s="125">
        <f>ROUND(H140*G140,2)</f>
        <v>0</v>
      </c>
      <c r="J140" s="28"/>
      <c r="K140" s="126" t="s">
        <v>1</v>
      </c>
      <c r="L140" s="127" t="s">
        <v>35</v>
      </c>
      <c r="M140" s="128">
        <v>6.0000000000000001E-3</v>
      </c>
      <c r="N140" s="128">
        <f>M140*G140</f>
        <v>0.18806400000000001</v>
      </c>
      <c r="O140" s="128">
        <v>0</v>
      </c>
      <c r="P140" s="128">
        <f>O140*G140</f>
        <v>0</v>
      </c>
      <c r="Q140" s="128">
        <v>0</v>
      </c>
      <c r="R140" s="129">
        <f>Q140*G140</f>
        <v>0</v>
      </c>
      <c r="AP140" s="130" t="s">
        <v>113</v>
      </c>
      <c r="AR140" s="130" t="s">
        <v>110</v>
      </c>
      <c r="AS140" s="130" t="s">
        <v>77</v>
      </c>
      <c r="AW140" s="16" t="s">
        <v>107</v>
      </c>
      <c r="BC140" s="131">
        <f>IF(L140="základní",I140,0)</f>
        <v>0</v>
      </c>
      <c r="BD140" s="131">
        <f>IF(L140="snížená",I140,0)</f>
        <v>0</v>
      </c>
      <c r="BE140" s="131">
        <f>IF(L140="zákl. přenesená",I140,0)</f>
        <v>0</v>
      </c>
      <c r="BF140" s="131">
        <f>IF(L140="sníž. přenesená",I140,0)</f>
        <v>0</v>
      </c>
      <c r="BG140" s="131">
        <f>IF(L140="nulová",I140,0)</f>
        <v>0</v>
      </c>
      <c r="BH140" s="16" t="s">
        <v>75</v>
      </c>
      <c r="BI140" s="131">
        <f>ROUND(H140*G140,2)</f>
        <v>0</v>
      </c>
      <c r="BJ140" s="16" t="s">
        <v>113</v>
      </c>
      <c r="BK140" s="130" t="s">
        <v>135</v>
      </c>
    </row>
    <row r="141" spans="2:63" s="12" customFormat="1">
      <c r="B141" s="132"/>
      <c r="D141" s="133" t="s">
        <v>115</v>
      </c>
      <c r="E141" s="135" t="s">
        <v>136</v>
      </c>
      <c r="G141" s="136">
        <v>1.9590000000000001</v>
      </c>
      <c r="J141" s="132"/>
      <c r="K141" s="137"/>
      <c r="R141" s="138"/>
      <c r="AR141" s="134" t="s">
        <v>115</v>
      </c>
      <c r="AS141" s="134" t="s">
        <v>77</v>
      </c>
      <c r="AT141" s="12" t="s">
        <v>77</v>
      </c>
      <c r="AU141" s="12" t="s">
        <v>27</v>
      </c>
      <c r="AV141" s="12" t="s">
        <v>70</v>
      </c>
      <c r="AW141" s="134" t="s">
        <v>107</v>
      </c>
    </row>
    <row r="142" spans="2:63" s="13" customFormat="1">
      <c r="B142" s="139"/>
      <c r="D142" s="133" t="s">
        <v>115</v>
      </c>
      <c r="E142" s="141" t="s">
        <v>117</v>
      </c>
      <c r="G142" s="142">
        <v>1.9590000000000001</v>
      </c>
      <c r="J142" s="139"/>
      <c r="K142" s="143"/>
      <c r="R142" s="144"/>
      <c r="AR142" s="140" t="s">
        <v>115</v>
      </c>
      <c r="AS142" s="140" t="s">
        <v>77</v>
      </c>
      <c r="AT142" s="13" t="s">
        <v>113</v>
      </c>
      <c r="AU142" s="13" t="s">
        <v>27</v>
      </c>
      <c r="AV142" s="13" t="s">
        <v>75</v>
      </c>
      <c r="AW142" s="140" t="s">
        <v>107</v>
      </c>
    </row>
    <row r="143" spans="2:63" s="12" customFormat="1">
      <c r="B143" s="132"/>
      <c r="D143" s="133" t="s">
        <v>115</v>
      </c>
      <c r="E143" s="135" t="s">
        <v>137</v>
      </c>
      <c r="G143" s="136">
        <v>31.344000000000001</v>
      </c>
      <c r="J143" s="132"/>
      <c r="K143" s="137"/>
      <c r="R143" s="138"/>
      <c r="AR143" s="134" t="s">
        <v>115</v>
      </c>
      <c r="AS143" s="134" t="s">
        <v>77</v>
      </c>
      <c r="AT143" s="12" t="s">
        <v>77</v>
      </c>
      <c r="AU143" s="12" t="s">
        <v>3</v>
      </c>
      <c r="AV143" s="12" t="s">
        <v>75</v>
      </c>
      <c r="AW143" s="134" t="s">
        <v>107</v>
      </c>
    </row>
    <row r="144" spans="2:63" s="1" customFormat="1" ht="33" customHeight="1">
      <c r="B144" s="120"/>
      <c r="C144" s="121" t="s">
        <v>138</v>
      </c>
      <c r="D144" s="121" t="s">
        <v>110</v>
      </c>
      <c r="E144" s="122" t="s">
        <v>139</v>
      </c>
      <c r="F144" s="123" t="s">
        <v>126</v>
      </c>
      <c r="G144" s="124">
        <v>1.9590000000000001</v>
      </c>
      <c r="H144" s="125"/>
      <c r="I144" s="125">
        <f>ROUND(H144*G144,2)</f>
        <v>0</v>
      </c>
      <c r="J144" s="28"/>
      <c r="K144" s="126" t="s">
        <v>1</v>
      </c>
      <c r="L144" s="127" t="s">
        <v>35</v>
      </c>
      <c r="M144" s="128">
        <v>0</v>
      </c>
      <c r="N144" s="128">
        <f>M144*G144</f>
        <v>0</v>
      </c>
      <c r="O144" s="128">
        <v>0</v>
      </c>
      <c r="P144" s="128">
        <f>O144*G144</f>
        <v>0</v>
      </c>
      <c r="Q144" s="128">
        <v>0</v>
      </c>
      <c r="R144" s="129">
        <f>Q144*G144</f>
        <v>0</v>
      </c>
      <c r="AP144" s="130" t="s">
        <v>113</v>
      </c>
      <c r="AR144" s="130" t="s">
        <v>110</v>
      </c>
      <c r="AS144" s="130" t="s">
        <v>77</v>
      </c>
      <c r="AW144" s="16" t="s">
        <v>107</v>
      </c>
      <c r="BC144" s="131">
        <f>IF(L144="základní",I144,0)</f>
        <v>0</v>
      </c>
      <c r="BD144" s="131">
        <f>IF(L144="snížená",I144,0)</f>
        <v>0</v>
      </c>
      <c r="BE144" s="131">
        <f>IF(L144="zákl. přenesená",I144,0)</f>
        <v>0</v>
      </c>
      <c r="BF144" s="131">
        <f>IF(L144="sníž. přenesená",I144,0)</f>
        <v>0</v>
      </c>
      <c r="BG144" s="131">
        <f>IF(L144="nulová",I144,0)</f>
        <v>0</v>
      </c>
      <c r="BH144" s="16" t="s">
        <v>75</v>
      </c>
      <c r="BI144" s="131">
        <f>ROUND(H144*G144,2)</f>
        <v>0</v>
      </c>
      <c r="BJ144" s="16" t="s">
        <v>113</v>
      </c>
      <c r="BK144" s="130" t="s">
        <v>140</v>
      </c>
    </row>
    <row r="145" spans="2:63" s="12" customFormat="1">
      <c r="B145" s="132"/>
      <c r="D145" s="133" t="s">
        <v>115</v>
      </c>
      <c r="E145" s="135" t="s">
        <v>136</v>
      </c>
      <c r="G145" s="136">
        <v>1.9590000000000001</v>
      </c>
      <c r="J145" s="132"/>
      <c r="K145" s="137"/>
      <c r="R145" s="138"/>
      <c r="AR145" s="134" t="s">
        <v>115</v>
      </c>
      <c r="AS145" s="134" t="s">
        <v>77</v>
      </c>
      <c r="AT145" s="12" t="s">
        <v>77</v>
      </c>
      <c r="AU145" s="12" t="s">
        <v>27</v>
      </c>
      <c r="AV145" s="12" t="s">
        <v>70</v>
      </c>
      <c r="AW145" s="134" t="s">
        <v>107</v>
      </c>
    </row>
    <row r="146" spans="2:63" s="13" customFormat="1">
      <c r="B146" s="139"/>
      <c r="D146" s="133" t="s">
        <v>115</v>
      </c>
      <c r="E146" s="141" t="s">
        <v>117</v>
      </c>
      <c r="G146" s="142">
        <v>1.9590000000000001</v>
      </c>
      <c r="J146" s="139"/>
      <c r="K146" s="143"/>
      <c r="R146" s="144"/>
      <c r="AR146" s="140" t="s">
        <v>115</v>
      </c>
      <c r="AS146" s="140" t="s">
        <v>77</v>
      </c>
      <c r="AT146" s="13" t="s">
        <v>113</v>
      </c>
      <c r="AU146" s="13" t="s">
        <v>27</v>
      </c>
      <c r="AV146" s="13" t="s">
        <v>75</v>
      </c>
      <c r="AW146" s="140" t="s">
        <v>107</v>
      </c>
    </row>
    <row r="147" spans="2:63" s="11" customFormat="1" ht="25.9" customHeight="1">
      <c r="B147" s="109"/>
      <c r="D147" s="110" t="s">
        <v>69</v>
      </c>
      <c r="E147" s="111" t="s">
        <v>141</v>
      </c>
      <c r="I147" s="112">
        <f>BI147</f>
        <v>0</v>
      </c>
      <c r="J147" s="109"/>
      <c r="K147" s="113"/>
      <c r="N147" s="114">
        <f>N148+N203+N212+N219</f>
        <v>400.01400000000001</v>
      </c>
      <c r="P147" s="114">
        <f>P148+P203+P212+P219</f>
        <v>2.2995219999999996</v>
      </c>
      <c r="R147" s="115">
        <f>R148+R203+R212+R219</f>
        <v>1.9586600000000001</v>
      </c>
      <c r="AP147" s="110" t="s">
        <v>77</v>
      </c>
      <c r="AR147" s="116" t="s">
        <v>69</v>
      </c>
      <c r="AS147" s="116" t="s">
        <v>70</v>
      </c>
      <c r="AW147" s="110" t="s">
        <v>107</v>
      </c>
      <c r="BI147" s="117">
        <f>BI148+BI203+BI212+BI219</f>
        <v>0</v>
      </c>
    </row>
    <row r="148" spans="2:63" s="11" customFormat="1" ht="22.9" customHeight="1">
      <c r="B148" s="109"/>
      <c r="D148" s="110" t="s">
        <v>69</v>
      </c>
      <c r="E148" s="118" t="s">
        <v>142</v>
      </c>
      <c r="I148" s="119">
        <f>BI148</f>
        <v>0</v>
      </c>
      <c r="J148" s="109"/>
      <c r="K148" s="113"/>
      <c r="N148" s="114">
        <f>SUM(N149:N202)</f>
        <v>269.70400000000001</v>
      </c>
      <c r="P148" s="114">
        <f>SUM(P149:P202)</f>
        <v>0.91899999999999993</v>
      </c>
      <c r="R148" s="115">
        <f>SUM(R149:R202)</f>
        <v>1.7562</v>
      </c>
      <c r="AP148" s="110" t="s">
        <v>77</v>
      </c>
      <c r="AR148" s="116" t="s">
        <v>69</v>
      </c>
      <c r="AS148" s="116" t="s">
        <v>75</v>
      </c>
      <c r="AW148" s="110" t="s">
        <v>107</v>
      </c>
      <c r="BI148" s="117">
        <f>SUM(BI149:BI202)</f>
        <v>0</v>
      </c>
    </row>
    <row r="149" spans="2:63" s="1" customFormat="1" ht="37.9" customHeight="1">
      <c r="B149" s="120"/>
      <c r="C149" s="121" t="s">
        <v>143</v>
      </c>
      <c r="D149" s="121" t="s">
        <v>110</v>
      </c>
      <c r="E149" s="122" t="s">
        <v>144</v>
      </c>
      <c r="F149" s="123" t="s">
        <v>112</v>
      </c>
      <c r="G149" s="124">
        <v>146</v>
      </c>
      <c r="H149" s="125"/>
      <c r="I149" s="125">
        <f>ROUND(H149*G149,2)</f>
        <v>0</v>
      </c>
      <c r="J149" s="28"/>
      <c r="K149" s="126" t="s">
        <v>1</v>
      </c>
      <c r="L149" s="127" t="s">
        <v>35</v>
      </c>
      <c r="M149" s="128">
        <v>0.10299999999999999</v>
      </c>
      <c r="N149" s="128">
        <f>M149*G149</f>
        <v>15.037999999999998</v>
      </c>
      <c r="O149" s="128">
        <v>0</v>
      </c>
      <c r="P149" s="128">
        <f>O149*G149</f>
        <v>0</v>
      </c>
      <c r="Q149" s="128">
        <v>2E-3</v>
      </c>
      <c r="R149" s="129">
        <f>Q149*G149</f>
        <v>0.29199999999999998</v>
      </c>
      <c r="AP149" s="130" t="s">
        <v>145</v>
      </c>
      <c r="AR149" s="130" t="s">
        <v>110</v>
      </c>
      <c r="AS149" s="130" t="s">
        <v>77</v>
      </c>
      <c r="AW149" s="16" t="s">
        <v>107</v>
      </c>
      <c r="BC149" s="131">
        <f>IF(L149="základní",I149,0)</f>
        <v>0</v>
      </c>
      <c r="BD149" s="131">
        <f>IF(L149="snížená",I149,0)</f>
        <v>0</v>
      </c>
      <c r="BE149" s="131">
        <f>IF(L149="zákl. přenesená",I149,0)</f>
        <v>0</v>
      </c>
      <c r="BF149" s="131">
        <f>IF(L149="sníž. přenesená",I149,0)</f>
        <v>0</v>
      </c>
      <c r="BG149" s="131">
        <f>IF(L149="nulová",I149,0)</f>
        <v>0</v>
      </c>
      <c r="BH149" s="16" t="s">
        <v>75</v>
      </c>
      <c r="BI149" s="131">
        <f>ROUND(H149*G149,2)</f>
        <v>0</v>
      </c>
      <c r="BJ149" s="16" t="s">
        <v>145</v>
      </c>
      <c r="BK149" s="130" t="s">
        <v>146</v>
      </c>
    </row>
    <row r="150" spans="2:63" s="12" customFormat="1">
      <c r="B150" s="132"/>
      <c r="D150" s="133" t="s">
        <v>115</v>
      </c>
      <c r="E150" s="135" t="s">
        <v>147</v>
      </c>
      <c r="G150" s="136">
        <v>146</v>
      </c>
      <c r="J150" s="132"/>
      <c r="K150" s="137"/>
      <c r="R150" s="138"/>
      <c r="AR150" s="134" t="s">
        <v>115</v>
      </c>
      <c r="AS150" s="134" t="s">
        <v>77</v>
      </c>
      <c r="AT150" s="12" t="s">
        <v>77</v>
      </c>
      <c r="AU150" s="12" t="s">
        <v>27</v>
      </c>
      <c r="AV150" s="12" t="s">
        <v>70</v>
      </c>
      <c r="AW150" s="134" t="s">
        <v>107</v>
      </c>
    </row>
    <row r="151" spans="2:63" s="13" customFormat="1">
      <c r="B151" s="139"/>
      <c r="D151" s="133" t="s">
        <v>115</v>
      </c>
      <c r="E151" s="141" t="s">
        <v>117</v>
      </c>
      <c r="G151" s="142">
        <v>146</v>
      </c>
      <c r="J151" s="139"/>
      <c r="K151" s="143"/>
      <c r="R151" s="144"/>
      <c r="AR151" s="140" t="s">
        <v>115</v>
      </c>
      <c r="AS151" s="140" t="s">
        <v>77</v>
      </c>
      <c r="AT151" s="13" t="s">
        <v>113</v>
      </c>
      <c r="AU151" s="13" t="s">
        <v>27</v>
      </c>
      <c r="AV151" s="13" t="s">
        <v>75</v>
      </c>
      <c r="AW151" s="140" t="s">
        <v>107</v>
      </c>
    </row>
    <row r="152" spans="2:63" s="1" customFormat="1" ht="24.2" customHeight="1">
      <c r="B152" s="120"/>
      <c r="C152" s="121" t="s">
        <v>148</v>
      </c>
      <c r="D152" s="121" t="s">
        <v>110</v>
      </c>
      <c r="E152" s="122" t="s">
        <v>149</v>
      </c>
      <c r="F152" s="123" t="s">
        <v>112</v>
      </c>
      <c r="G152" s="124">
        <v>146</v>
      </c>
      <c r="H152" s="125"/>
      <c r="I152" s="125">
        <f>ROUND(H152*G152,2)</f>
        <v>0</v>
      </c>
      <c r="J152" s="28"/>
      <c r="K152" s="126" t="s">
        <v>1</v>
      </c>
      <c r="L152" s="127" t="s">
        <v>35</v>
      </c>
      <c r="M152" s="128">
        <v>0.107</v>
      </c>
      <c r="N152" s="128">
        <f>M152*G152</f>
        <v>15.622</v>
      </c>
      <c r="O152" s="128">
        <v>0</v>
      </c>
      <c r="P152" s="128">
        <f>O152*G152</f>
        <v>0</v>
      </c>
      <c r="Q152" s="128">
        <v>2E-3</v>
      </c>
      <c r="R152" s="129">
        <f>Q152*G152</f>
        <v>0.29199999999999998</v>
      </c>
      <c r="AP152" s="130" t="s">
        <v>145</v>
      </c>
      <c r="AR152" s="130" t="s">
        <v>110</v>
      </c>
      <c r="AS152" s="130" t="s">
        <v>77</v>
      </c>
      <c r="AW152" s="16" t="s">
        <v>107</v>
      </c>
      <c r="BC152" s="131">
        <f>IF(L152="základní",I152,0)</f>
        <v>0</v>
      </c>
      <c r="BD152" s="131">
        <f>IF(L152="snížená",I152,0)</f>
        <v>0</v>
      </c>
      <c r="BE152" s="131">
        <f>IF(L152="zákl. přenesená",I152,0)</f>
        <v>0</v>
      </c>
      <c r="BF152" s="131">
        <f>IF(L152="sníž. přenesená",I152,0)</f>
        <v>0</v>
      </c>
      <c r="BG152" s="131">
        <f>IF(L152="nulová",I152,0)</f>
        <v>0</v>
      </c>
      <c r="BH152" s="16" t="s">
        <v>75</v>
      </c>
      <c r="BI152" s="131">
        <f>ROUND(H152*G152,2)</f>
        <v>0</v>
      </c>
      <c r="BJ152" s="16" t="s">
        <v>145</v>
      </c>
      <c r="BK152" s="130" t="s">
        <v>150</v>
      </c>
    </row>
    <row r="153" spans="2:63" s="12" customFormat="1">
      <c r="B153" s="132"/>
      <c r="D153" s="133" t="s">
        <v>115</v>
      </c>
      <c r="E153" s="135" t="s">
        <v>151</v>
      </c>
      <c r="G153" s="136">
        <v>146</v>
      </c>
      <c r="J153" s="132"/>
      <c r="K153" s="137"/>
      <c r="R153" s="138"/>
      <c r="AR153" s="134" t="s">
        <v>115</v>
      </c>
      <c r="AS153" s="134" t="s">
        <v>77</v>
      </c>
      <c r="AT153" s="12" t="s">
        <v>77</v>
      </c>
      <c r="AU153" s="12" t="s">
        <v>27</v>
      </c>
      <c r="AV153" s="12" t="s">
        <v>70</v>
      </c>
      <c r="AW153" s="134" t="s">
        <v>107</v>
      </c>
    </row>
    <row r="154" spans="2:63" s="13" customFormat="1">
      <c r="B154" s="139"/>
      <c r="D154" s="133" t="s">
        <v>115</v>
      </c>
      <c r="E154" s="141" t="s">
        <v>117</v>
      </c>
      <c r="G154" s="142">
        <v>146</v>
      </c>
      <c r="J154" s="139"/>
      <c r="K154" s="143"/>
      <c r="R154" s="144"/>
      <c r="AR154" s="140" t="s">
        <v>115</v>
      </c>
      <c r="AS154" s="140" t="s">
        <v>77</v>
      </c>
      <c r="AT154" s="13" t="s">
        <v>113</v>
      </c>
      <c r="AU154" s="13" t="s">
        <v>27</v>
      </c>
      <c r="AV154" s="13" t="s">
        <v>75</v>
      </c>
      <c r="AW154" s="140" t="s">
        <v>107</v>
      </c>
    </row>
    <row r="155" spans="2:63" s="1" customFormat="1" ht="16.5" customHeight="1">
      <c r="B155" s="120"/>
      <c r="C155" s="121" t="s">
        <v>108</v>
      </c>
      <c r="D155" s="121" t="s">
        <v>110</v>
      </c>
      <c r="E155" s="122" t="s">
        <v>152</v>
      </c>
      <c r="F155" s="123" t="s">
        <v>153</v>
      </c>
      <c r="G155" s="124">
        <v>470</v>
      </c>
      <c r="H155" s="125"/>
      <c r="I155" s="125">
        <f>ROUND(H155*G155,2)</f>
        <v>0</v>
      </c>
      <c r="J155" s="28"/>
      <c r="K155" s="126" t="s">
        <v>1</v>
      </c>
      <c r="L155" s="127" t="s">
        <v>35</v>
      </c>
      <c r="M155" s="128">
        <v>6.6000000000000003E-2</v>
      </c>
      <c r="N155" s="128">
        <f>M155*G155</f>
        <v>31.020000000000003</v>
      </c>
      <c r="O155" s="128">
        <v>0</v>
      </c>
      <c r="P155" s="128">
        <f>O155*G155</f>
        <v>0</v>
      </c>
      <c r="Q155" s="128">
        <v>1.5E-3</v>
      </c>
      <c r="R155" s="129">
        <f>Q155*G155</f>
        <v>0.70499999999999996</v>
      </c>
      <c r="AP155" s="130" t="s">
        <v>145</v>
      </c>
      <c r="AR155" s="130" t="s">
        <v>110</v>
      </c>
      <c r="AS155" s="130" t="s">
        <v>77</v>
      </c>
      <c r="AW155" s="16" t="s">
        <v>107</v>
      </c>
      <c r="BC155" s="131">
        <f>IF(L155="základní",I155,0)</f>
        <v>0</v>
      </c>
      <c r="BD155" s="131">
        <f>IF(L155="snížená",I155,0)</f>
        <v>0</v>
      </c>
      <c r="BE155" s="131">
        <f>IF(L155="zákl. přenesená",I155,0)</f>
        <v>0</v>
      </c>
      <c r="BF155" s="131">
        <f>IF(L155="sníž. přenesená",I155,0)</f>
        <v>0</v>
      </c>
      <c r="BG155" s="131">
        <f>IF(L155="nulová",I155,0)</f>
        <v>0</v>
      </c>
      <c r="BH155" s="16" t="s">
        <v>75</v>
      </c>
      <c r="BI155" s="131">
        <f>ROUND(H155*G155,2)</f>
        <v>0</v>
      </c>
      <c r="BJ155" s="16" t="s">
        <v>145</v>
      </c>
      <c r="BK155" s="130" t="s">
        <v>154</v>
      </c>
    </row>
    <row r="156" spans="2:63" s="14" customFormat="1">
      <c r="B156" s="145"/>
      <c r="D156" s="133" t="s">
        <v>115</v>
      </c>
      <c r="E156" s="147" t="s">
        <v>155</v>
      </c>
      <c r="G156" s="146" t="s">
        <v>1</v>
      </c>
      <c r="J156" s="145"/>
      <c r="K156" s="148"/>
      <c r="R156" s="149"/>
      <c r="AR156" s="146" t="s">
        <v>115</v>
      </c>
      <c r="AS156" s="146" t="s">
        <v>77</v>
      </c>
      <c r="AT156" s="14" t="s">
        <v>75</v>
      </c>
      <c r="AU156" s="14" t="s">
        <v>27</v>
      </c>
      <c r="AV156" s="14" t="s">
        <v>70</v>
      </c>
      <c r="AW156" s="146" t="s">
        <v>107</v>
      </c>
    </row>
    <row r="157" spans="2:63" s="12" customFormat="1">
      <c r="B157" s="132"/>
      <c r="D157" s="133" t="s">
        <v>115</v>
      </c>
      <c r="E157" s="135" t="s">
        <v>156</v>
      </c>
      <c r="G157" s="136">
        <v>200</v>
      </c>
      <c r="J157" s="132"/>
      <c r="K157" s="137"/>
      <c r="R157" s="138"/>
      <c r="AR157" s="134" t="s">
        <v>115</v>
      </c>
      <c r="AS157" s="134" t="s">
        <v>77</v>
      </c>
      <c r="AT157" s="12" t="s">
        <v>77</v>
      </c>
      <c r="AU157" s="12" t="s">
        <v>27</v>
      </c>
      <c r="AV157" s="12" t="s">
        <v>70</v>
      </c>
      <c r="AW157" s="134" t="s">
        <v>107</v>
      </c>
    </row>
    <row r="158" spans="2:63" s="12" customFormat="1">
      <c r="B158" s="132"/>
      <c r="D158" s="133" t="s">
        <v>115</v>
      </c>
      <c r="E158" s="135" t="s">
        <v>157</v>
      </c>
      <c r="G158" s="136">
        <v>84</v>
      </c>
      <c r="J158" s="132"/>
      <c r="K158" s="137"/>
      <c r="R158" s="138"/>
      <c r="AR158" s="134" t="s">
        <v>115</v>
      </c>
      <c r="AS158" s="134" t="s">
        <v>77</v>
      </c>
      <c r="AT158" s="12" t="s">
        <v>77</v>
      </c>
      <c r="AU158" s="12" t="s">
        <v>27</v>
      </c>
      <c r="AV158" s="12" t="s">
        <v>70</v>
      </c>
      <c r="AW158" s="134" t="s">
        <v>107</v>
      </c>
    </row>
    <row r="159" spans="2:63" s="12" customFormat="1">
      <c r="B159" s="132"/>
      <c r="D159" s="133" t="s">
        <v>115</v>
      </c>
      <c r="E159" s="135" t="s">
        <v>158</v>
      </c>
      <c r="G159" s="136">
        <v>106</v>
      </c>
      <c r="J159" s="132"/>
      <c r="K159" s="137"/>
      <c r="R159" s="138"/>
      <c r="AR159" s="134" t="s">
        <v>115</v>
      </c>
      <c r="AS159" s="134" t="s">
        <v>77</v>
      </c>
      <c r="AT159" s="12" t="s">
        <v>77</v>
      </c>
      <c r="AU159" s="12" t="s">
        <v>27</v>
      </c>
      <c r="AV159" s="12" t="s">
        <v>70</v>
      </c>
      <c r="AW159" s="134" t="s">
        <v>107</v>
      </c>
    </row>
    <row r="160" spans="2:63" s="12" customFormat="1">
      <c r="B160" s="132"/>
      <c r="D160" s="133" t="s">
        <v>115</v>
      </c>
      <c r="E160" s="135" t="s">
        <v>159</v>
      </c>
      <c r="G160" s="136">
        <v>80</v>
      </c>
      <c r="J160" s="132"/>
      <c r="K160" s="137"/>
      <c r="R160" s="138"/>
      <c r="AR160" s="134" t="s">
        <v>115</v>
      </c>
      <c r="AS160" s="134" t="s">
        <v>77</v>
      </c>
      <c r="AT160" s="12" t="s">
        <v>77</v>
      </c>
      <c r="AU160" s="12" t="s">
        <v>27</v>
      </c>
      <c r="AV160" s="12" t="s">
        <v>70</v>
      </c>
      <c r="AW160" s="134" t="s">
        <v>107</v>
      </c>
    </row>
    <row r="161" spans="2:63" s="13" customFormat="1">
      <c r="B161" s="139"/>
      <c r="D161" s="133" t="s">
        <v>115</v>
      </c>
      <c r="E161" s="141" t="s">
        <v>117</v>
      </c>
      <c r="G161" s="142">
        <v>470</v>
      </c>
      <c r="J161" s="139"/>
      <c r="K161" s="143"/>
      <c r="R161" s="144"/>
      <c r="AR161" s="140" t="s">
        <v>115</v>
      </c>
      <c r="AS161" s="140" t="s">
        <v>77</v>
      </c>
      <c r="AT161" s="13" t="s">
        <v>113</v>
      </c>
      <c r="AU161" s="13" t="s">
        <v>27</v>
      </c>
      <c r="AV161" s="13" t="s">
        <v>75</v>
      </c>
      <c r="AW161" s="140" t="s">
        <v>107</v>
      </c>
    </row>
    <row r="162" spans="2:63" s="1" customFormat="1" ht="24.2" customHeight="1">
      <c r="B162" s="120"/>
      <c r="C162" s="121" t="s">
        <v>160</v>
      </c>
      <c r="D162" s="121" t="s">
        <v>110</v>
      </c>
      <c r="E162" s="122" t="s">
        <v>161</v>
      </c>
      <c r="F162" s="123" t="s">
        <v>112</v>
      </c>
      <c r="G162" s="124">
        <v>146</v>
      </c>
      <c r="H162" s="125"/>
      <c r="I162" s="125">
        <f>ROUND(H162*G162,2)</f>
        <v>0</v>
      </c>
      <c r="J162" s="28"/>
      <c r="K162" s="126" t="s">
        <v>1</v>
      </c>
      <c r="L162" s="127" t="s">
        <v>35</v>
      </c>
      <c r="M162" s="128">
        <v>0.317</v>
      </c>
      <c r="N162" s="128">
        <f>M162*G162</f>
        <v>46.282000000000004</v>
      </c>
      <c r="O162" s="128">
        <v>3.0000000000000001E-5</v>
      </c>
      <c r="P162" s="128">
        <f>O162*G162</f>
        <v>4.3800000000000002E-3</v>
      </c>
      <c r="Q162" s="128">
        <v>0</v>
      </c>
      <c r="R162" s="129">
        <f>Q162*G162</f>
        <v>0</v>
      </c>
      <c r="AP162" s="130" t="s">
        <v>145</v>
      </c>
      <c r="AR162" s="130" t="s">
        <v>110</v>
      </c>
      <c r="AS162" s="130" t="s">
        <v>77</v>
      </c>
      <c r="AW162" s="16" t="s">
        <v>107</v>
      </c>
      <c r="BC162" s="131">
        <f>IF(L162="základní",I162,0)</f>
        <v>0</v>
      </c>
      <c r="BD162" s="131">
        <f>IF(L162="snížená",I162,0)</f>
        <v>0</v>
      </c>
      <c r="BE162" s="131">
        <f>IF(L162="zákl. přenesená",I162,0)</f>
        <v>0</v>
      </c>
      <c r="BF162" s="131">
        <f>IF(L162="sníž. přenesená",I162,0)</f>
        <v>0</v>
      </c>
      <c r="BG162" s="131">
        <f>IF(L162="nulová",I162,0)</f>
        <v>0</v>
      </c>
      <c r="BH162" s="16" t="s">
        <v>75</v>
      </c>
      <c r="BI162" s="131">
        <f>ROUND(H162*G162,2)</f>
        <v>0</v>
      </c>
      <c r="BJ162" s="16" t="s">
        <v>145</v>
      </c>
      <c r="BK162" s="130" t="s">
        <v>162</v>
      </c>
    </row>
    <row r="163" spans="2:63" s="12" customFormat="1">
      <c r="B163" s="132"/>
      <c r="D163" s="133" t="s">
        <v>115</v>
      </c>
      <c r="E163" s="135" t="s">
        <v>163</v>
      </c>
      <c r="G163" s="136">
        <v>146</v>
      </c>
      <c r="J163" s="132"/>
      <c r="K163" s="137"/>
      <c r="R163" s="138"/>
      <c r="AR163" s="134" t="s">
        <v>115</v>
      </c>
      <c r="AS163" s="134" t="s">
        <v>77</v>
      </c>
      <c r="AT163" s="12" t="s">
        <v>77</v>
      </c>
      <c r="AU163" s="12" t="s">
        <v>27</v>
      </c>
      <c r="AV163" s="12" t="s">
        <v>70</v>
      </c>
      <c r="AW163" s="134" t="s">
        <v>107</v>
      </c>
    </row>
    <row r="164" spans="2:63" s="13" customFormat="1">
      <c r="B164" s="139"/>
      <c r="D164" s="133" t="s">
        <v>115</v>
      </c>
      <c r="E164" s="141" t="s">
        <v>117</v>
      </c>
      <c r="G164" s="142">
        <v>146</v>
      </c>
      <c r="J164" s="139"/>
      <c r="K164" s="143"/>
      <c r="R164" s="144"/>
      <c r="AR164" s="140" t="s">
        <v>115</v>
      </c>
      <c r="AS164" s="140" t="s">
        <v>77</v>
      </c>
      <c r="AT164" s="13" t="s">
        <v>113</v>
      </c>
      <c r="AU164" s="13" t="s">
        <v>27</v>
      </c>
      <c r="AV164" s="13" t="s">
        <v>75</v>
      </c>
      <c r="AW164" s="140" t="s">
        <v>107</v>
      </c>
    </row>
    <row r="165" spans="2:63" s="1" customFormat="1" ht="24.2" customHeight="1">
      <c r="B165" s="120"/>
      <c r="C165" s="150" t="s">
        <v>164</v>
      </c>
      <c r="D165" s="150" t="s">
        <v>165</v>
      </c>
      <c r="E165" s="151" t="s">
        <v>166</v>
      </c>
      <c r="F165" s="152" t="s">
        <v>112</v>
      </c>
      <c r="G165" s="153">
        <v>175.2</v>
      </c>
      <c r="H165" s="154"/>
      <c r="I165" s="154">
        <f>ROUND(H165*G165,2)</f>
        <v>0</v>
      </c>
      <c r="J165" s="155"/>
      <c r="K165" s="156" t="s">
        <v>1</v>
      </c>
      <c r="L165" s="157" t="s">
        <v>35</v>
      </c>
      <c r="M165" s="128">
        <v>0</v>
      </c>
      <c r="N165" s="128">
        <f>M165*G165</f>
        <v>0</v>
      </c>
      <c r="O165" s="128">
        <v>1.9E-3</v>
      </c>
      <c r="P165" s="128">
        <f>O165*G165</f>
        <v>0.33287999999999995</v>
      </c>
      <c r="Q165" s="128">
        <v>0</v>
      </c>
      <c r="R165" s="129">
        <f>Q165*G165</f>
        <v>0</v>
      </c>
      <c r="AP165" s="130" t="s">
        <v>167</v>
      </c>
      <c r="AR165" s="130" t="s">
        <v>165</v>
      </c>
      <c r="AS165" s="130" t="s">
        <v>77</v>
      </c>
      <c r="AW165" s="16" t="s">
        <v>107</v>
      </c>
      <c r="BC165" s="131">
        <f>IF(L165="základní",I165,0)</f>
        <v>0</v>
      </c>
      <c r="BD165" s="131">
        <f>IF(L165="snížená",I165,0)</f>
        <v>0</v>
      </c>
      <c r="BE165" s="131">
        <f>IF(L165="zákl. přenesená",I165,0)</f>
        <v>0</v>
      </c>
      <c r="BF165" s="131">
        <f>IF(L165="sníž. přenesená",I165,0)</f>
        <v>0</v>
      </c>
      <c r="BG165" s="131">
        <f>IF(L165="nulová",I165,0)</f>
        <v>0</v>
      </c>
      <c r="BH165" s="16" t="s">
        <v>75</v>
      </c>
      <c r="BI165" s="131">
        <f>ROUND(H165*G165,2)</f>
        <v>0</v>
      </c>
      <c r="BJ165" s="16" t="s">
        <v>145</v>
      </c>
      <c r="BK165" s="130" t="s">
        <v>168</v>
      </c>
    </row>
    <row r="166" spans="2:63" s="12" customFormat="1">
      <c r="B166" s="132"/>
      <c r="D166" s="133" t="s">
        <v>115</v>
      </c>
      <c r="E166" s="135" t="s">
        <v>169</v>
      </c>
      <c r="G166" s="136">
        <v>175.2</v>
      </c>
      <c r="J166" s="132"/>
      <c r="K166" s="137"/>
      <c r="R166" s="138"/>
      <c r="AR166" s="134" t="s">
        <v>115</v>
      </c>
      <c r="AS166" s="134" t="s">
        <v>77</v>
      </c>
      <c r="AT166" s="12" t="s">
        <v>77</v>
      </c>
      <c r="AU166" s="12" t="s">
        <v>3</v>
      </c>
      <c r="AV166" s="12" t="s">
        <v>75</v>
      </c>
      <c r="AW166" s="134" t="s">
        <v>107</v>
      </c>
    </row>
    <row r="167" spans="2:63" s="1" customFormat="1" ht="24.2" customHeight="1">
      <c r="B167" s="120"/>
      <c r="C167" s="121" t="s">
        <v>8</v>
      </c>
      <c r="D167" s="121" t="s">
        <v>110</v>
      </c>
      <c r="E167" s="122" t="s">
        <v>170</v>
      </c>
      <c r="F167" s="123" t="s">
        <v>153</v>
      </c>
      <c r="G167" s="124">
        <v>270</v>
      </c>
      <c r="H167" s="125"/>
      <c r="I167" s="125">
        <f>ROUND(H167*G167,2)</f>
        <v>0</v>
      </c>
      <c r="J167" s="28"/>
      <c r="K167" s="126" t="s">
        <v>1</v>
      </c>
      <c r="L167" s="127" t="s">
        <v>35</v>
      </c>
      <c r="M167" s="128">
        <v>0.1</v>
      </c>
      <c r="N167" s="128">
        <f>M167*G167</f>
        <v>27</v>
      </c>
      <c r="O167" s="128">
        <v>0</v>
      </c>
      <c r="P167" s="128">
        <f>O167*G167</f>
        <v>0</v>
      </c>
      <c r="Q167" s="128">
        <v>0</v>
      </c>
      <c r="R167" s="129">
        <f>Q167*G167</f>
        <v>0</v>
      </c>
      <c r="AP167" s="130" t="s">
        <v>145</v>
      </c>
      <c r="AR167" s="130" t="s">
        <v>110</v>
      </c>
      <c r="AS167" s="130" t="s">
        <v>77</v>
      </c>
      <c r="AW167" s="16" t="s">
        <v>107</v>
      </c>
      <c r="BC167" s="131">
        <f>IF(L167="základní",I167,0)</f>
        <v>0</v>
      </c>
      <c r="BD167" s="131">
        <f>IF(L167="snížená",I167,0)</f>
        <v>0</v>
      </c>
      <c r="BE167" s="131">
        <f>IF(L167="zákl. přenesená",I167,0)</f>
        <v>0</v>
      </c>
      <c r="BF167" s="131">
        <f>IF(L167="sníž. přenesená",I167,0)</f>
        <v>0</v>
      </c>
      <c r="BG167" s="131">
        <f>IF(L167="nulová",I167,0)</f>
        <v>0</v>
      </c>
      <c r="BH167" s="16" t="s">
        <v>75</v>
      </c>
      <c r="BI167" s="131">
        <f>ROUND(H167*G167,2)</f>
        <v>0</v>
      </c>
      <c r="BJ167" s="16" t="s">
        <v>145</v>
      </c>
      <c r="BK167" s="130" t="s">
        <v>171</v>
      </c>
    </row>
    <row r="168" spans="2:63" s="12" customFormat="1">
      <c r="B168" s="132"/>
      <c r="D168" s="133" t="s">
        <v>115</v>
      </c>
      <c r="E168" s="135" t="s">
        <v>157</v>
      </c>
      <c r="G168" s="136">
        <v>84</v>
      </c>
      <c r="J168" s="132"/>
      <c r="K168" s="137"/>
      <c r="R168" s="138"/>
      <c r="AR168" s="134" t="s">
        <v>115</v>
      </c>
      <c r="AS168" s="134" t="s">
        <v>77</v>
      </c>
      <c r="AT168" s="12" t="s">
        <v>77</v>
      </c>
      <c r="AU168" s="12" t="s">
        <v>27</v>
      </c>
      <c r="AV168" s="12" t="s">
        <v>70</v>
      </c>
      <c r="AW168" s="134" t="s">
        <v>107</v>
      </c>
    </row>
    <row r="169" spans="2:63" s="12" customFormat="1">
      <c r="B169" s="132"/>
      <c r="D169" s="133" t="s">
        <v>115</v>
      </c>
      <c r="E169" s="135" t="s">
        <v>158</v>
      </c>
      <c r="G169" s="136">
        <v>106</v>
      </c>
      <c r="J169" s="132"/>
      <c r="K169" s="137"/>
      <c r="R169" s="138"/>
      <c r="AR169" s="134" t="s">
        <v>115</v>
      </c>
      <c r="AS169" s="134" t="s">
        <v>77</v>
      </c>
      <c r="AT169" s="12" t="s">
        <v>77</v>
      </c>
      <c r="AU169" s="12" t="s">
        <v>27</v>
      </c>
      <c r="AV169" s="12" t="s">
        <v>70</v>
      </c>
      <c r="AW169" s="134" t="s">
        <v>107</v>
      </c>
    </row>
    <row r="170" spans="2:63" s="12" customFormat="1">
      <c r="B170" s="132"/>
      <c r="D170" s="133" t="s">
        <v>115</v>
      </c>
      <c r="E170" s="135" t="s">
        <v>159</v>
      </c>
      <c r="G170" s="136">
        <v>80</v>
      </c>
      <c r="J170" s="132"/>
      <c r="K170" s="137"/>
      <c r="R170" s="138"/>
      <c r="AR170" s="134" t="s">
        <v>115</v>
      </c>
      <c r="AS170" s="134" t="s">
        <v>77</v>
      </c>
      <c r="AT170" s="12" t="s">
        <v>77</v>
      </c>
      <c r="AU170" s="12" t="s">
        <v>27</v>
      </c>
      <c r="AV170" s="12" t="s">
        <v>70</v>
      </c>
      <c r="AW170" s="134" t="s">
        <v>107</v>
      </c>
    </row>
    <row r="171" spans="2:63" s="13" customFormat="1">
      <c r="B171" s="139"/>
      <c r="D171" s="133" t="s">
        <v>115</v>
      </c>
      <c r="E171" s="141" t="s">
        <v>117</v>
      </c>
      <c r="G171" s="142">
        <v>270</v>
      </c>
      <c r="J171" s="139"/>
      <c r="K171" s="143"/>
      <c r="R171" s="144"/>
      <c r="AR171" s="140" t="s">
        <v>115</v>
      </c>
      <c r="AS171" s="140" t="s">
        <v>77</v>
      </c>
      <c r="AT171" s="13" t="s">
        <v>113</v>
      </c>
      <c r="AU171" s="13" t="s">
        <v>27</v>
      </c>
      <c r="AV171" s="13" t="s">
        <v>75</v>
      </c>
      <c r="AW171" s="140" t="s">
        <v>107</v>
      </c>
    </row>
    <row r="172" spans="2:63" s="1" customFormat="1" ht="37.9" customHeight="1">
      <c r="B172" s="120"/>
      <c r="C172" s="121" t="s">
        <v>172</v>
      </c>
      <c r="D172" s="121" t="s">
        <v>110</v>
      </c>
      <c r="E172" s="122" t="s">
        <v>173</v>
      </c>
      <c r="F172" s="123" t="s">
        <v>153</v>
      </c>
      <c r="G172" s="124">
        <v>84</v>
      </c>
      <c r="H172" s="125"/>
      <c r="I172" s="125">
        <f>ROUND(H172*G172,2)</f>
        <v>0</v>
      </c>
      <c r="J172" s="28"/>
      <c r="K172" s="126" t="s">
        <v>1</v>
      </c>
      <c r="L172" s="127" t="s">
        <v>35</v>
      </c>
      <c r="M172" s="128">
        <v>0.11</v>
      </c>
      <c r="N172" s="128">
        <f>M172*G172</f>
        <v>9.24</v>
      </c>
      <c r="O172" s="128">
        <v>1.15E-3</v>
      </c>
      <c r="P172" s="128">
        <f>O172*G172</f>
        <v>9.6599999999999991E-2</v>
      </c>
      <c r="Q172" s="128">
        <v>0</v>
      </c>
      <c r="R172" s="129">
        <f>Q172*G172</f>
        <v>0</v>
      </c>
      <c r="AP172" s="130" t="s">
        <v>145</v>
      </c>
      <c r="AR172" s="130" t="s">
        <v>110</v>
      </c>
      <c r="AS172" s="130" t="s">
        <v>77</v>
      </c>
      <c r="AW172" s="16" t="s">
        <v>107</v>
      </c>
      <c r="BC172" s="131">
        <f>IF(L172="základní",I172,0)</f>
        <v>0</v>
      </c>
      <c r="BD172" s="131">
        <f>IF(L172="snížená",I172,0)</f>
        <v>0</v>
      </c>
      <c r="BE172" s="131">
        <f>IF(L172="zákl. přenesená",I172,0)</f>
        <v>0</v>
      </c>
      <c r="BF172" s="131">
        <f>IF(L172="sníž. přenesená",I172,0)</f>
        <v>0</v>
      </c>
      <c r="BG172" s="131">
        <f>IF(L172="nulová",I172,0)</f>
        <v>0</v>
      </c>
      <c r="BH172" s="16" t="s">
        <v>75</v>
      </c>
      <c r="BI172" s="131">
        <f>ROUND(H172*G172,2)</f>
        <v>0</v>
      </c>
      <c r="BJ172" s="16" t="s">
        <v>145</v>
      </c>
      <c r="BK172" s="130" t="s">
        <v>174</v>
      </c>
    </row>
    <row r="173" spans="2:63" s="12" customFormat="1">
      <c r="B173" s="132"/>
      <c r="D173" s="133" t="s">
        <v>115</v>
      </c>
      <c r="E173" s="135" t="s">
        <v>175</v>
      </c>
      <c r="G173" s="136">
        <v>84</v>
      </c>
      <c r="J173" s="132"/>
      <c r="K173" s="137"/>
      <c r="R173" s="138"/>
      <c r="AR173" s="134" t="s">
        <v>115</v>
      </c>
      <c r="AS173" s="134" t="s">
        <v>77</v>
      </c>
      <c r="AT173" s="12" t="s">
        <v>77</v>
      </c>
      <c r="AU173" s="12" t="s">
        <v>27</v>
      </c>
      <c r="AV173" s="12" t="s">
        <v>70</v>
      </c>
      <c r="AW173" s="134" t="s">
        <v>107</v>
      </c>
    </row>
    <row r="174" spans="2:63" s="13" customFormat="1">
      <c r="B174" s="139"/>
      <c r="D174" s="133" t="s">
        <v>115</v>
      </c>
      <c r="E174" s="141" t="s">
        <v>117</v>
      </c>
      <c r="G174" s="142">
        <v>84</v>
      </c>
      <c r="J174" s="139"/>
      <c r="K174" s="143"/>
      <c r="R174" s="144"/>
      <c r="AR174" s="140" t="s">
        <v>115</v>
      </c>
      <c r="AS174" s="140" t="s">
        <v>77</v>
      </c>
      <c r="AT174" s="13" t="s">
        <v>113</v>
      </c>
      <c r="AU174" s="13" t="s">
        <v>27</v>
      </c>
      <c r="AV174" s="13" t="s">
        <v>75</v>
      </c>
      <c r="AW174" s="140" t="s">
        <v>107</v>
      </c>
    </row>
    <row r="175" spans="2:63" s="1" customFormat="1" ht="37.9" customHeight="1">
      <c r="B175" s="120"/>
      <c r="C175" s="121" t="s">
        <v>176</v>
      </c>
      <c r="D175" s="121" t="s">
        <v>110</v>
      </c>
      <c r="E175" s="122" t="s">
        <v>177</v>
      </c>
      <c r="F175" s="123" t="s">
        <v>153</v>
      </c>
      <c r="G175" s="124">
        <v>106</v>
      </c>
      <c r="H175" s="125"/>
      <c r="I175" s="125">
        <f>ROUND(H175*G175,2)</f>
        <v>0</v>
      </c>
      <c r="J175" s="28"/>
      <c r="K175" s="126" t="s">
        <v>1</v>
      </c>
      <c r="L175" s="127" t="s">
        <v>35</v>
      </c>
      <c r="M175" s="128">
        <v>0.11</v>
      </c>
      <c r="N175" s="128">
        <f>M175*G175</f>
        <v>11.66</v>
      </c>
      <c r="O175" s="128">
        <v>6.3000000000000003E-4</v>
      </c>
      <c r="P175" s="128">
        <f>O175*G175</f>
        <v>6.6780000000000006E-2</v>
      </c>
      <c r="Q175" s="128">
        <v>0</v>
      </c>
      <c r="R175" s="129">
        <f>Q175*G175</f>
        <v>0</v>
      </c>
      <c r="AP175" s="130" t="s">
        <v>145</v>
      </c>
      <c r="AR175" s="130" t="s">
        <v>110</v>
      </c>
      <c r="AS175" s="130" t="s">
        <v>77</v>
      </c>
      <c r="AW175" s="16" t="s">
        <v>107</v>
      </c>
      <c r="BC175" s="131">
        <f>IF(L175="základní",I175,0)</f>
        <v>0</v>
      </c>
      <c r="BD175" s="131">
        <f>IF(L175="snížená",I175,0)</f>
        <v>0</v>
      </c>
      <c r="BE175" s="131">
        <f>IF(L175="zákl. přenesená",I175,0)</f>
        <v>0</v>
      </c>
      <c r="BF175" s="131">
        <f>IF(L175="sníž. přenesená",I175,0)</f>
        <v>0</v>
      </c>
      <c r="BG175" s="131">
        <f>IF(L175="nulová",I175,0)</f>
        <v>0</v>
      </c>
      <c r="BH175" s="16" t="s">
        <v>75</v>
      </c>
      <c r="BI175" s="131">
        <f>ROUND(H175*G175,2)</f>
        <v>0</v>
      </c>
      <c r="BJ175" s="16" t="s">
        <v>145</v>
      </c>
      <c r="BK175" s="130" t="s">
        <v>178</v>
      </c>
    </row>
    <row r="176" spans="2:63" s="12" customFormat="1">
      <c r="B176" s="132"/>
      <c r="D176" s="133" t="s">
        <v>115</v>
      </c>
      <c r="E176" s="135" t="s">
        <v>179</v>
      </c>
      <c r="G176" s="136">
        <v>106</v>
      </c>
      <c r="J176" s="132"/>
      <c r="K176" s="137"/>
      <c r="R176" s="138"/>
      <c r="AR176" s="134" t="s">
        <v>115</v>
      </c>
      <c r="AS176" s="134" t="s">
        <v>77</v>
      </c>
      <c r="AT176" s="12" t="s">
        <v>77</v>
      </c>
      <c r="AU176" s="12" t="s">
        <v>27</v>
      </c>
      <c r="AV176" s="12" t="s">
        <v>70</v>
      </c>
      <c r="AW176" s="134" t="s">
        <v>107</v>
      </c>
    </row>
    <row r="177" spans="2:63" s="13" customFormat="1">
      <c r="B177" s="139"/>
      <c r="D177" s="133" t="s">
        <v>115</v>
      </c>
      <c r="E177" s="141" t="s">
        <v>117</v>
      </c>
      <c r="G177" s="142">
        <v>106</v>
      </c>
      <c r="J177" s="139"/>
      <c r="K177" s="143"/>
      <c r="R177" s="144"/>
      <c r="AR177" s="140" t="s">
        <v>115</v>
      </c>
      <c r="AS177" s="140" t="s">
        <v>77</v>
      </c>
      <c r="AT177" s="13" t="s">
        <v>113</v>
      </c>
      <c r="AU177" s="13" t="s">
        <v>27</v>
      </c>
      <c r="AV177" s="13" t="s">
        <v>75</v>
      </c>
      <c r="AW177" s="140" t="s">
        <v>107</v>
      </c>
    </row>
    <row r="178" spans="2:63" s="1" customFormat="1" ht="37.9" customHeight="1">
      <c r="B178" s="120"/>
      <c r="C178" s="121" t="s">
        <v>180</v>
      </c>
      <c r="D178" s="121" t="s">
        <v>110</v>
      </c>
      <c r="E178" s="122" t="s">
        <v>181</v>
      </c>
      <c r="F178" s="123" t="s">
        <v>153</v>
      </c>
      <c r="G178" s="124">
        <v>80</v>
      </c>
      <c r="H178" s="125"/>
      <c r="I178" s="125">
        <f>ROUND(H178*G178,2)</f>
        <v>0</v>
      </c>
      <c r="J178" s="28"/>
      <c r="K178" s="126" t="s">
        <v>1</v>
      </c>
      <c r="L178" s="127" t="s">
        <v>35</v>
      </c>
      <c r="M178" s="128">
        <v>0.12</v>
      </c>
      <c r="N178" s="128">
        <f>M178*G178</f>
        <v>9.6</v>
      </c>
      <c r="O178" s="128">
        <v>2.8600000000000001E-3</v>
      </c>
      <c r="P178" s="128">
        <f>O178*G178</f>
        <v>0.2288</v>
      </c>
      <c r="Q178" s="128">
        <v>0</v>
      </c>
      <c r="R178" s="129">
        <f>Q178*G178</f>
        <v>0</v>
      </c>
      <c r="AP178" s="130" t="s">
        <v>145</v>
      </c>
      <c r="AR178" s="130" t="s">
        <v>110</v>
      </c>
      <c r="AS178" s="130" t="s">
        <v>77</v>
      </c>
      <c r="AW178" s="16" t="s">
        <v>107</v>
      </c>
      <c r="BC178" s="131">
        <f>IF(L178="základní",I178,0)</f>
        <v>0</v>
      </c>
      <c r="BD178" s="131">
        <f>IF(L178="snížená",I178,0)</f>
        <v>0</v>
      </c>
      <c r="BE178" s="131">
        <f>IF(L178="zákl. přenesená",I178,0)</f>
        <v>0</v>
      </c>
      <c r="BF178" s="131">
        <f>IF(L178="sníž. přenesená",I178,0)</f>
        <v>0</v>
      </c>
      <c r="BG178" s="131">
        <f>IF(L178="nulová",I178,0)</f>
        <v>0</v>
      </c>
      <c r="BH178" s="16" t="s">
        <v>75</v>
      </c>
      <c r="BI178" s="131">
        <f>ROUND(H178*G178,2)</f>
        <v>0</v>
      </c>
      <c r="BJ178" s="16" t="s">
        <v>145</v>
      </c>
      <c r="BK178" s="130" t="s">
        <v>182</v>
      </c>
    </row>
    <row r="179" spans="2:63" s="12" customFormat="1">
      <c r="B179" s="132"/>
      <c r="D179" s="133" t="s">
        <v>115</v>
      </c>
      <c r="E179" s="135" t="s">
        <v>159</v>
      </c>
      <c r="G179" s="136">
        <v>80</v>
      </c>
      <c r="J179" s="132"/>
      <c r="K179" s="137"/>
      <c r="R179" s="138"/>
      <c r="AR179" s="134" t="s">
        <v>115</v>
      </c>
      <c r="AS179" s="134" t="s">
        <v>77</v>
      </c>
      <c r="AT179" s="12" t="s">
        <v>77</v>
      </c>
      <c r="AU179" s="12" t="s">
        <v>27</v>
      </c>
      <c r="AV179" s="12" t="s">
        <v>75</v>
      </c>
      <c r="AW179" s="134" t="s">
        <v>107</v>
      </c>
    </row>
    <row r="180" spans="2:63" s="1" customFormat="1" ht="24.2" customHeight="1">
      <c r="B180" s="120"/>
      <c r="C180" s="121" t="s">
        <v>145</v>
      </c>
      <c r="D180" s="121" t="s">
        <v>110</v>
      </c>
      <c r="E180" s="122" t="s">
        <v>183</v>
      </c>
      <c r="F180" s="123" t="s">
        <v>184</v>
      </c>
      <c r="G180" s="124">
        <v>350</v>
      </c>
      <c r="H180" s="125"/>
      <c r="I180" s="125">
        <f>ROUND(H180*G180,2)</f>
        <v>0</v>
      </c>
      <c r="J180" s="28"/>
      <c r="K180" s="126" t="s">
        <v>1</v>
      </c>
      <c r="L180" s="127" t="s">
        <v>35</v>
      </c>
      <c r="M180" s="128">
        <v>8.5999999999999993E-2</v>
      </c>
      <c r="N180" s="128">
        <f>M180*G180</f>
        <v>30.099999999999998</v>
      </c>
      <c r="O180" s="128">
        <v>0</v>
      </c>
      <c r="P180" s="128">
        <f>O180*G180</f>
        <v>0</v>
      </c>
      <c r="Q180" s="128">
        <v>0</v>
      </c>
      <c r="R180" s="129">
        <f>Q180*G180</f>
        <v>0</v>
      </c>
      <c r="AP180" s="130" t="s">
        <v>145</v>
      </c>
      <c r="AR180" s="130" t="s">
        <v>110</v>
      </c>
      <c r="AS180" s="130" t="s">
        <v>77</v>
      </c>
      <c r="AW180" s="16" t="s">
        <v>107</v>
      </c>
      <c r="BC180" s="131">
        <f>IF(L180="základní",I180,0)</f>
        <v>0</v>
      </c>
      <c r="BD180" s="131">
        <f>IF(L180="snížená",I180,0)</f>
        <v>0</v>
      </c>
      <c r="BE180" s="131">
        <f>IF(L180="zákl. přenesená",I180,0)</f>
        <v>0</v>
      </c>
      <c r="BF180" s="131">
        <f>IF(L180="sníž. přenesená",I180,0)</f>
        <v>0</v>
      </c>
      <c r="BG180" s="131">
        <f>IF(L180="nulová",I180,0)</f>
        <v>0</v>
      </c>
      <c r="BH180" s="16" t="s">
        <v>75</v>
      </c>
      <c r="BI180" s="131">
        <f>ROUND(H180*G180,2)</f>
        <v>0</v>
      </c>
      <c r="BJ180" s="16" t="s">
        <v>145</v>
      </c>
      <c r="BK180" s="130" t="s">
        <v>185</v>
      </c>
    </row>
    <row r="181" spans="2:63" s="12" customFormat="1">
      <c r="B181" s="132"/>
      <c r="D181" s="133" t="s">
        <v>115</v>
      </c>
      <c r="E181" s="135" t="s">
        <v>186</v>
      </c>
      <c r="G181" s="136">
        <v>350</v>
      </c>
      <c r="J181" s="132"/>
      <c r="K181" s="137"/>
      <c r="R181" s="138"/>
      <c r="AR181" s="134" t="s">
        <v>115</v>
      </c>
      <c r="AS181" s="134" t="s">
        <v>77</v>
      </c>
      <c r="AT181" s="12" t="s">
        <v>77</v>
      </c>
      <c r="AU181" s="12" t="s">
        <v>27</v>
      </c>
      <c r="AV181" s="12" t="s">
        <v>70</v>
      </c>
      <c r="AW181" s="134" t="s">
        <v>107</v>
      </c>
    </row>
    <row r="182" spans="2:63" s="13" customFormat="1">
      <c r="B182" s="139"/>
      <c r="D182" s="133" t="s">
        <v>115</v>
      </c>
      <c r="E182" s="141" t="s">
        <v>117</v>
      </c>
      <c r="G182" s="142">
        <v>350</v>
      </c>
      <c r="J182" s="139"/>
      <c r="K182" s="143"/>
      <c r="R182" s="144"/>
      <c r="AR182" s="140" t="s">
        <v>115</v>
      </c>
      <c r="AS182" s="140" t="s">
        <v>77</v>
      </c>
      <c r="AT182" s="13" t="s">
        <v>113</v>
      </c>
      <c r="AU182" s="13" t="s">
        <v>27</v>
      </c>
      <c r="AV182" s="13" t="s">
        <v>75</v>
      </c>
      <c r="AW182" s="140" t="s">
        <v>107</v>
      </c>
    </row>
    <row r="183" spans="2:63" s="1" customFormat="1" ht="24.2" customHeight="1">
      <c r="B183" s="120"/>
      <c r="C183" s="150" t="s">
        <v>187</v>
      </c>
      <c r="D183" s="150" t="s">
        <v>165</v>
      </c>
      <c r="E183" s="151" t="s">
        <v>188</v>
      </c>
      <c r="F183" s="152" t="s">
        <v>189</v>
      </c>
      <c r="G183" s="153">
        <v>3.5</v>
      </c>
      <c r="H183" s="154"/>
      <c r="I183" s="154">
        <f>ROUND(H183*G183,2)</f>
        <v>0</v>
      </c>
      <c r="J183" s="155"/>
      <c r="K183" s="156" t="s">
        <v>1</v>
      </c>
      <c r="L183" s="157" t="s">
        <v>35</v>
      </c>
      <c r="M183" s="128">
        <v>0</v>
      </c>
      <c r="N183" s="128">
        <f>M183*G183</f>
        <v>0</v>
      </c>
      <c r="O183" s="128">
        <v>2E-3</v>
      </c>
      <c r="P183" s="128">
        <f>O183*G183</f>
        <v>7.0000000000000001E-3</v>
      </c>
      <c r="Q183" s="128">
        <v>0</v>
      </c>
      <c r="R183" s="129">
        <f>Q183*G183</f>
        <v>0</v>
      </c>
      <c r="AP183" s="130" t="s">
        <v>167</v>
      </c>
      <c r="AR183" s="130" t="s">
        <v>165</v>
      </c>
      <c r="AS183" s="130" t="s">
        <v>77</v>
      </c>
      <c r="AW183" s="16" t="s">
        <v>107</v>
      </c>
      <c r="BC183" s="131">
        <f>IF(L183="základní",I183,0)</f>
        <v>0</v>
      </c>
      <c r="BD183" s="131">
        <f>IF(L183="snížená",I183,0)</f>
        <v>0</v>
      </c>
      <c r="BE183" s="131">
        <f>IF(L183="zákl. přenesená",I183,0)</f>
        <v>0</v>
      </c>
      <c r="BF183" s="131">
        <f>IF(L183="sníž. přenesená",I183,0)</f>
        <v>0</v>
      </c>
      <c r="BG183" s="131">
        <f>IF(L183="nulová",I183,0)</f>
        <v>0</v>
      </c>
      <c r="BH183" s="16" t="s">
        <v>75</v>
      </c>
      <c r="BI183" s="131">
        <f>ROUND(H183*G183,2)</f>
        <v>0</v>
      </c>
      <c r="BJ183" s="16" t="s">
        <v>145</v>
      </c>
      <c r="BK183" s="130" t="s">
        <v>190</v>
      </c>
    </row>
    <row r="184" spans="2:63" s="12" customFormat="1">
      <c r="B184" s="132"/>
      <c r="D184" s="133" t="s">
        <v>115</v>
      </c>
      <c r="E184" s="135" t="s">
        <v>191</v>
      </c>
      <c r="G184" s="136">
        <v>3.5</v>
      </c>
      <c r="J184" s="132"/>
      <c r="K184" s="137"/>
      <c r="R184" s="138"/>
      <c r="AR184" s="134" t="s">
        <v>115</v>
      </c>
      <c r="AS184" s="134" t="s">
        <v>77</v>
      </c>
      <c r="AT184" s="12" t="s">
        <v>77</v>
      </c>
      <c r="AU184" s="12" t="s">
        <v>3</v>
      </c>
      <c r="AV184" s="12" t="s">
        <v>75</v>
      </c>
      <c r="AW184" s="134" t="s">
        <v>107</v>
      </c>
    </row>
    <row r="185" spans="2:63" s="1" customFormat="1" ht="24.2" customHeight="1">
      <c r="B185" s="120"/>
      <c r="C185" s="121" t="s">
        <v>192</v>
      </c>
      <c r="D185" s="121" t="s">
        <v>110</v>
      </c>
      <c r="E185" s="122" t="s">
        <v>193</v>
      </c>
      <c r="F185" s="123" t="s">
        <v>112</v>
      </c>
      <c r="G185" s="124">
        <v>146</v>
      </c>
      <c r="H185" s="125"/>
      <c r="I185" s="125">
        <f>ROUND(H185*G185,2)</f>
        <v>0</v>
      </c>
      <c r="J185" s="28"/>
      <c r="K185" s="126" t="s">
        <v>1</v>
      </c>
      <c r="L185" s="127" t="s">
        <v>35</v>
      </c>
      <c r="M185" s="128">
        <v>9.1999999999999998E-2</v>
      </c>
      <c r="N185" s="128">
        <f>M185*G185</f>
        <v>13.432</v>
      </c>
      <c r="O185" s="128">
        <v>0</v>
      </c>
      <c r="P185" s="128">
        <f>O185*G185</f>
        <v>0</v>
      </c>
      <c r="Q185" s="128">
        <v>3.2000000000000002E-3</v>
      </c>
      <c r="R185" s="129">
        <f>Q185*G185</f>
        <v>0.4672</v>
      </c>
      <c r="AP185" s="130" t="s">
        <v>145</v>
      </c>
      <c r="AR185" s="130" t="s">
        <v>110</v>
      </c>
      <c r="AS185" s="130" t="s">
        <v>77</v>
      </c>
      <c r="AW185" s="16" t="s">
        <v>107</v>
      </c>
      <c r="BC185" s="131">
        <f>IF(L185="základní",I185,0)</f>
        <v>0</v>
      </c>
      <c r="BD185" s="131">
        <f>IF(L185="snížená",I185,0)</f>
        <v>0</v>
      </c>
      <c r="BE185" s="131">
        <f>IF(L185="zákl. přenesená",I185,0)</f>
        <v>0</v>
      </c>
      <c r="BF185" s="131">
        <f>IF(L185="sníž. přenesená",I185,0)</f>
        <v>0</v>
      </c>
      <c r="BG185" s="131">
        <f>IF(L185="nulová",I185,0)</f>
        <v>0</v>
      </c>
      <c r="BH185" s="16" t="s">
        <v>75</v>
      </c>
      <c r="BI185" s="131">
        <f>ROUND(H185*G185,2)</f>
        <v>0</v>
      </c>
      <c r="BJ185" s="16" t="s">
        <v>145</v>
      </c>
      <c r="BK185" s="130" t="s">
        <v>194</v>
      </c>
    </row>
    <row r="186" spans="2:63" s="12" customFormat="1">
      <c r="B186" s="132"/>
      <c r="D186" s="133" t="s">
        <v>115</v>
      </c>
      <c r="E186" s="135" t="s">
        <v>195</v>
      </c>
      <c r="G186" s="136">
        <v>146</v>
      </c>
      <c r="J186" s="132"/>
      <c r="K186" s="137"/>
      <c r="R186" s="138"/>
      <c r="AR186" s="134" t="s">
        <v>115</v>
      </c>
      <c r="AS186" s="134" t="s">
        <v>77</v>
      </c>
      <c r="AT186" s="12" t="s">
        <v>77</v>
      </c>
      <c r="AU186" s="12" t="s">
        <v>27</v>
      </c>
      <c r="AV186" s="12" t="s">
        <v>75</v>
      </c>
      <c r="AW186" s="134" t="s">
        <v>107</v>
      </c>
    </row>
    <row r="187" spans="2:63" s="1" customFormat="1" ht="33" customHeight="1">
      <c r="B187" s="120"/>
      <c r="C187" s="121" t="s">
        <v>196</v>
      </c>
      <c r="D187" s="121" t="s">
        <v>110</v>
      </c>
      <c r="E187" s="122" t="s">
        <v>197</v>
      </c>
      <c r="F187" s="123" t="s">
        <v>184</v>
      </c>
      <c r="G187" s="124">
        <v>10</v>
      </c>
      <c r="H187" s="125"/>
      <c r="I187" s="125">
        <f>ROUND(H187*G187,2)</f>
        <v>0</v>
      </c>
      <c r="J187" s="28"/>
      <c r="K187" s="126" t="s">
        <v>1</v>
      </c>
      <c r="L187" s="127" t="s">
        <v>35</v>
      </c>
      <c r="M187" s="128">
        <v>0.45</v>
      </c>
      <c r="N187" s="128">
        <f>M187*G187</f>
        <v>4.5</v>
      </c>
      <c r="O187" s="128">
        <v>7.4999999999999997E-3</v>
      </c>
      <c r="P187" s="128">
        <f>O187*G187</f>
        <v>7.4999999999999997E-2</v>
      </c>
      <c r="Q187" s="128">
        <v>0</v>
      </c>
      <c r="R187" s="129">
        <f>Q187*G187</f>
        <v>0</v>
      </c>
      <c r="AP187" s="130" t="s">
        <v>145</v>
      </c>
      <c r="AR187" s="130" t="s">
        <v>110</v>
      </c>
      <c r="AS187" s="130" t="s">
        <v>77</v>
      </c>
      <c r="AW187" s="16" t="s">
        <v>107</v>
      </c>
      <c r="BC187" s="131">
        <f>IF(L187="základní",I187,0)</f>
        <v>0</v>
      </c>
      <c r="BD187" s="131">
        <f>IF(L187="snížená",I187,0)</f>
        <v>0</v>
      </c>
      <c r="BE187" s="131">
        <f>IF(L187="zákl. přenesená",I187,0)</f>
        <v>0</v>
      </c>
      <c r="BF187" s="131">
        <f>IF(L187="sníž. přenesená",I187,0)</f>
        <v>0</v>
      </c>
      <c r="BG187" s="131">
        <f>IF(L187="nulová",I187,0)</f>
        <v>0</v>
      </c>
      <c r="BH187" s="16" t="s">
        <v>75</v>
      </c>
      <c r="BI187" s="131">
        <f>ROUND(H187*G187,2)</f>
        <v>0</v>
      </c>
      <c r="BJ187" s="16" t="s">
        <v>145</v>
      </c>
      <c r="BK187" s="130" t="s">
        <v>198</v>
      </c>
    </row>
    <row r="188" spans="2:63" s="12" customFormat="1">
      <c r="B188" s="132"/>
      <c r="D188" s="133" t="s">
        <v>115</v>
      </c>
      <c r="E188" s="135" t="s">
        <v>199</v>
      </c>
      <c r="G188" s="136">
        <v>10</v>
      </c>
      <c r="J188" s="132"/>
      <c r="K188" s="137"/>
      <c r="R188" s="138"/>
      <c r="AR188" s="134" t="s">
        <v>115</v>
      </c>
      <c r="AS188" s="134" t="s">
        <v>77</v>
      </c>
      <c r="AT188" s="12" t="s">
        <v>77</v>
      </c>
      <c r="AU188" s="12" t="s">
        <v>27</v>
      </c>
      <c r="AV188" s="12" t="s">
        <v>70</v>
      </c>
      <c r="AW188" s="134" t="s">
        <v>107</v>
      </c>
    </row>
    <row r="189" spans="2:63" s="13" customFormat="1">
      <c r="B189" s="139"/>
      <c r="D189" s="133" t="s">
        <v>115</v>
      </c>
      <c r="E189" s="141" t="s">
        <v>117</v>
      </c>
      <c r="G189" s="142">
        <v>10</v>
      </c>
      <c r="J189" s="139"/>
      <c r="K189" s="143"/>
      <c r="R189" s="144"/>
      <c r="AR189" s="140" t="s">
        <v>115</v>
      </c>
      <c r="AS189" s="140" t="s">
        <v>77</v>
      </c>
      <c r="AT189" s="13" t="s">
        <v>113</v>
      </c>
      <c r="AU189" s="13" t="s">
        <v>27</v>
      </c>
      <c r="AV189" s="13" t="s">
        <v>75</v>
      </c>
      <c r="AW189" s="140" t="s">
        <v>107</v>
      </c>
    </row>
    <row r="190" spans="2:63" s="1" customFormat="1" ht="24.2" customHeight="1">
      <c r="B190" s="120"/>
      <c r="C190" s="150" t="s">
        <v>200</v>
      </c>
      <c r="D190" s="150" t="s">
        <v>165</v>
      </c>
      <c r="E190" s="151" t="s">
        <v>201</v>
      </c>
      <c r="F190" s="152" t="s">
        <v>184</v>
      </c>
      <c r="G190" s="153">
        <v>10</v>
      </c>
      <c r="H190" s="154"/>
      <c r="I190" s="154">
        <f>ROUND(H190*G190,2)</f>
        <v>0</v>
      </c>
      <c r="J190" s="155"/>
      <c r="K190" s="156" t="s">
        <v>1</v>
      </c>
      <c r="L190" s="157" t="s">
        <v>35</v>
      </c>
      <c r="M190" s="128">
        <v>0</v>
      </c>
      <c r="N190" s="128">
        <f>M190*G190</f>
        <v>0</v>
      </c>
      <c r="O190" s="128">
        <v>1E-4</v>
      </c>
      <c r="P190" s="128">
        <f>O190*G190</f>
        <v>1E-3</v>
      </c>
      <c r="Q190" s="128">
        <v>0</v>
      </c>
      <c r="R190" s="129">
        <f>Q190*G190</f>
        <v>0</v>
      </c>
      <c r="AP190" s="130" t="s">
        <v>167</v>
      </c>
      <c r="AR190" s="130" t="s">
        <v>165</v>
      </c>
      <c r="AS190" s="130" t="s">
        <v>77</v>
      </c>
      <c r="AW190" s="16" t="s">
        <v>107</v>
      </c>
      <c r="BC190" s="131">
        <f>IF(L190="základní",I190,0)</f>
        <v>0</v>
      </c>
      <c r="BD190" s="131">
        <f>IF(L190="snížená",I190,0)</f>
        <v>0</v>
      </c>
      <c r="BE190" s="131">
        <f>IF(L190="zákl. přenesená",I190,0)</f>
        <v>0</v>
      </c>
      <c r="BF190" s="131">
        <f>IF(L190="sníž. přenesená",I190,0)</f>
        <v>0</v>
      </c>
      <c r="BG190" s="131">
        <f>IF(L190="nulová",I190,0)</f>
        <v>0</v>
      </c>
      <c r="BH190" s="16" t="s">
        <v>75</v>
      </c>
      <c r="BI190" s="131">
        <f>ROUND(H190*G190,2)</f>
        <v>0</v>
      </c>
      <c r="BJ190" s="16" t="s">
        <v>145</v>
      </c>
      <c r="BK190" s="130" t="s">
        <v>202</v>
      </c>
    </row>
    <row r="191" spans="2:63" s="1" customFormat="1" ht="24.2" customHeight="1">
      <c r="B191" s="120"/>
      <c r="C191" s="121" t="s">
        <v>7</v>
      </c>
      <c r="D191" s="121" t="s">
        <v>110</v>
      </c>
      <c r="E191" s="122" t="s">
        <v>203</v>
      </c>
      <c r="F191" s="123" t="s">
        <v>112</v>
      </c>
      <c r="G191" s="124">
        <v>296</v>
      </c>
      <c r="H191" s="125"/>
      <c r="I191" s="125">
        <f>ROUND(H191*G191,2)</f>
        <v>0</v>
      </c>
      <c r="J191" s="28"/>
      <c r="K191" s="126" t="s">
        <v>1</v>
      </c>
      <c r="L191" s="127" t="s">
        <v>35</v>
      </c>
      <c r="M191" s="128">
        <v>0.11</v>
      </c>
      <c r="N191" s="128">
        <f>M191*G191</f>
        <v>32.56</v>
      </c>
      <c r="O191" s="128">
        <v>0</v>
      </c>
      <c r="P191" s="128">
        <f>O191*G191</f>
        <v>0</v>
      </c>
      <c r="Q191" s="128">
        <v>0</v>
      </c>
      <c r="R191" s="129">
        <f>Q191*G191</f>
        <v>0</v>
      </c>
      <c r="AP191" s="130" t="s">
        <v>145</v>
      </c>
      <c r="AR191" s="130" t="s">
        <v>110</v>
      </c>
      <c r="AS191" s="130" t="s">
        <v>77</v>
      </c>
      <c r="AW191" s="16" t="s">
        <v>107</v>
      </c>
      <c r="BC191" s="131">
        <f>IF(L191="základní",I191,0)</f>
        <v>0</v>
      </c>
      <c r="BD191" s="131">
        <f>IF(L191="snížená",I191,0)</f>
        <v>0</v>
      </c>
      <c r="BE191" s="131">
        <f>IF(L191="zákl. přenesená",I191,0)</f>
        <v>0</v>
      </c>
      <c r="BF191" s="131">
        <f>IF(L191="sníž. přenesená",I191,0)</f>
        <v>0</v>
      </c>
      <c r="BG191" s="131">
        <f>IF(L191="nulová",I191,0)</f>
        <v>0</v>
      </c>
      <c r="BH191" s="16" t="s">
        <v>75</v>
      </c>
      <c r="BI191" s="131">
        <f>ROUND(H191*G191,2)</f>
        <v>0</v>
      </c>
      <c r="BJ191" s="16" t="s">
        <v>145</v>
      </c>
      <c r="BK191" s="130" t="s">
        <v>204</v>
      </c>
    </row>
    <row r="192" spans="2:63" s="12" customFormat="1">
      <c r="B192" s="132"/>
      <c r="D192" s="133" t="s">
        <v>115</v>
      </c>
      <c r="E192" s="135" t="s">
        <v>205</v>
      </c>
      <c r="G192" s="136">
        <v>146</v>
      </c>
      <c r="J192" s="132"/>
      <c r="K192" s="137"/>
      <c r="R192" s="138"/>
      <c r="AR192" s="134" t="s">
        <v>115</v>
      </c>
      <c r="AS192" s="134" t="s">
        <v>77</v>
      </c>
      <c r="AT192" s="12" t="s">
        <v>77</v>
      </c>
      <c r="AU192" s="12" t="s">
        <v>27</v>
      </c>
      <c r="AV192" s="12" t="s">
        <v>70</v>
      </c>
      <c r="AW192" s="134" t="s">
        <v>107</v>
      </c>
    </row>
    <row r="193" spans="2:63" s="12" customFormat="1">
      <c r="B193" s="132"/>
      <c r="D193" s="133" t="s">
        <v>115</v>
      </c>
      <c r="E193" s="135" t="s">
        <v>206</v>
      </c>
      <c r="G193" s="136">
        <v>150</v>
      </c>
      <c r="J193" s="132"/>
      <c r="K193" s="137"/>
      <c r="R193" s="138"/>
      <c r="AR193" s="134" t="s">
        <v>115</v>
      </c>
      <c r="AS193" s="134" t="s">
        <v>77</v>
      </c>
      <c r="AT193" s="12" t="s">
        <v>77</v>
      </c>
      <c r="AU193" s="12" t="s">
        <v>27</v>
      </c>
      <c r="AV193" s="12" t="s">
        <v>70</v>
      </c>
      <c r="AW193" s="134" t="s">
        <v>107</v>
      </c>
    </row>
    <row r="194" spans="2:63" s="13" customFormat="1">
      <c r="B194" s="139"/>
      <c r="D194" s="133" t="s">
        <v>115</v>
      </c>
      <c r="E194" s="141" t="s">
        <v>117</v>
      </c>
      <c r="G194" s="142">
        <v>296</v>
      </c>
      <c r="J194" s="139"/>
      <c r="K194" s="143"/>
      <c r="R194" s="144"/>
      <c r="AR194" s="140" t="s">
        <v>115</v>
      </c>
      <c r="AS194" s="140" t="s">
        <v>77</v>
      </c>
      <c r="AT194" s="13" t="s">
        <v>113</v>
      </c>
      <c r="AU194" s="13" t="s">
        <v>27</v>
      </c>
      <c r="AV194" s="13" t="s">
        <v>75</v>
      </c>
      <c r="AW194" s="140" t="s">
        <v>107</v>
      </c>
    </row>
    <row r="195" spans="2:63" s="1" customFormat="1" ht="16.5" customHeight="1">
      <c r="B195" s="120"/>
      <c r="C195" s="150" t="s">
        <v>207</v>
      </c>
      <c r="D195" s="150" t="s">
        <v>165</v>
      </c>
      <c r="E195" s="151" t="s">
        <v>208</v>
      </c>
      <c r="F195" s="152" t="s">
        <v>112</v>
      </c>
      <c r="G195" s="153">
        <v>355.2</v>
      </c>
      <c r="H195" s="154"/>
      <c r="I195" s="154">
        <f>ROUND(H195*G195,2)</f>
        <v>0</v>
      </c>
      <c r="J195" s="155"/>
      <c r="K195" s="156" t="s">
        <v>1</v>
      </c>
      <c r="L195" s="157" t="s">
        <v>35</v>
      </c>
      <c r="M195" s="128">
        <v>0</v>
      </c>
      <c r="N195" s="128">
        <f>M195*G195</f>
        <v>0</v>
      </c>
      <c r="O195" s="128">
        <v>2.9999999999999997E-4</v>
      </c>
      <c r="P195" s="128">
        <f>O195*G195</f>
        <v>0.10655999999999999</v>
      </c>
      <c r="Q195" s="128">
        <v>0</v>
      </c>
      <c r="R195" s="129">
        <f>Q195*G195</f>
        <v>0</v>
      </c>
      <c r="AP195" s="130" t="s">
        <v>167</v>
      </c>
      <c r="AR195" s="130" t="s">
        <v>165</v>
      </c>
      <c r="AS195" s="130" t="s">
        <v>77</v>
      </c>
      <c r="AW195" s="16" t="s">
        <v>107</v>
      </c>
      <c r="BC195" s="131">
        <f>IF(L195="základní",I195,0)</f>
        <v>0</v>
      </c>
      <c r="BD195" s="131">
        <f>IF(L195="snížená",I195,0)</f>
        <v>0</v>
      </c>
      <c r="BE195" s="131">
        <f>IF(L195="zákl. přenesená",I195,0)</f>
        <v>0</v>
      </c>
      <c r="BF195" s="131">
        <f>IF(L195="sníž. přenesená",I195,0)</f>
        <v>0</v>
      </c>
      <c r="BG195" s="131">
        <f>IF(L195="nulová",I195,0)</f>
        <v>0</v>
      </c>
      <c r="BH195" s="16" t="s">
        <v>75</v>
      </c>
      <c r="BI195" s="131">
        <f>ROUND(H195*G195,2)</f>
        <v>0</v>
      </c>
      <c r="BJ195" s="16" t="s">
        <v>145</v>
      </c>
      <c r="BK195" s="130" t="s">
        <v>209</v>
      </c>
    </row>
    <row r="196" spans="2:63" s="12" customFormat="1">
      <c r="B196" s="132"/>
      <c r="D196" s="133" t="s">
        <v>115</v>
      </c>
      <c r="E196" s="135" t="s">
        <v>210</v>
      </c>
      <c r="G196" s="136">
        <v>355.2</v>
      </c>
      <c r="J196" s="132"/>
      <c r="K196" s="137"/>
      <c r="R196" s="138"/>
      <c r="AR196" s="134" t="s">
        <v>115</v>
      </c>
      <c r="AS196" s="134" t="s">
        <v>77</v>
      </c>
      <c r="AT196" s="12" t="s">
        <v>77</v>
      </c>
      <c r="AU196" s="12" t="s">
        <v>3</v>
      </c>
      <c r="AV196" s="12" t="s">
        <v>75</v>
      </c>
      <c r="AW196" s="134" t="s">
        <v>107</v>
      </c>
    </row>
    <row r="197" spans="2:63" s="1" customFormat="1" ht="24.2" customHeight="1">
      <c r="B197" s="120"/>
      <c r="C197" s="121" t="s">
        <v>211</v>
      </c>
      <c r="D197" s="121" t="s">
        <v>110</v>
      </c>
      <c r="E197" s="122" t="s">
        <v>212</v>
      </c>
      <c r="F197" s="123" t="s">
        <v>112</v>
      </c>
      <c r="G197" s="124">
        <v>110</v>
      </c>
      <c r="H197" s="125"/>
      <c r="I197" s="125">
        <f>ROUND(H197*G197,2)</f>
        <v>0</v>
      </c>
      <c r="J197" s="28"/>
      <c r="K197" s="126" t="s">
        <v>1</v>
      </c>
      <c r="L197" s="127" t="s">
        <v>35</v>
      </c>
      <c r="M197" s="128">
        <v>0.105</v>
      </c>
      <c r="N197" s="128">
        <f>M197*G197</f>
        <v>11.549999999999999</v>
      </c>
      <c r="O197" s="128">
        <v>0</v>
      </c>
      <c r="P197" s="128">
        <f>O197*G197</f>
        <v>0</v>
      </c>
      <c r="Q197" s="128">
        <v>0</v>
      </c>
      <c r="R197" s="129">
        <f>Q197*G197</f>
        <v>0</v>
      </c>
      <c r="AP197" s="130" t="s">
        <v>145</v>
      </c>
      <c r="AR197" s="130" t="s">
        <v>110</v>
      </c>
      <c r="AS197" s="130" t="s">
        <v>77</v>
      </c>
      <c r="AW197" s="16" t="s">
        <v>107</v>
      </c>
      <c r="BC197" s="131">
        <f>IF(L197="základní",I197,0)</f>
        <v>0</v>
      </c>
      <c r="BD197" s="131">
        <f>IF(L197="snížená",I197,0)</f>
        <v>0</v>
      </c>
      <c r="BE197" s="131">
        <f>IF(L197="zákl. přenesená",I197,0)</f>
        <v>0</v>
      </c>
      <c r="BF197" s="131">
        <f>IF(L197="sníž. přenesená",I197,0)</f>
        <v>0</v>
      </c>
      <c r="BG197" s="131">
        <f>IF(L197="nulová",I197,0)</f>
        <v>0</v>
      </c>
      <c r="BH197" s="16" t="s">
        <v>75</v>
      </c>
      <c r="BI197" s="131">
        <f>ROUND(H197*G197,2)</f>
        <v>0</v>
      </c>
      <c r="BJ197" s="16" t="s">
        <v>145</v>
      </c>
      <c r="BK197" s="130" t="s">
        <v>213</v>
      </c>
    </row>
    <row r="198" spans="2:63" s="12" customFormat="1">
      <c r="B198" s="132"/>
      <c r="D198" s="133" t="s">
        <v>115</v>
      </c>
      <c r="E198" s="135" t="s">
        <v>214</v>
      </c>
      <c r="G198" s="136">
        <v>110</v>
      </c>
      <c r="J198" s="132"/>
      <c r="K198" s="137"/>
      <c r="R198" s="138"/>
      <c r="AR198" s="134" t="s">
        <v>115</v>
      </c>
      <c r="AS198" s="134" t="s">
        <v>77</v>
      </c>
      <c r="AT198" s="12" t="s">
        <v>77</v>
      </c>
      <c r="AU198" s="12" t="s">
        <v>27</v>
      </c>
      <c r="AV198" s="12" t="s">
        <v>70</v>
      </c>
      <c r="AW198" s="134" t="s">
        <v>107</v>
      </c>
    </row>
    <row r="199" spans="2:63" s="13" customFormat="1">
      <c r="B199" s="139"/>
      <c r="D199" s="133" t="s">
        <v>115</v>
      </c>
      <c r="E199" s="141" t="s">
        <v>117</v>
      </c>
      <c r="G199" s="142">
        <v>110</v>
      </c>
      <c r="J199" s="139"/>
      <c r="K199" s="143"/>
      <c r="R199" s="144"/>
      <c r="AR199" s="140" t="s">
        <v>115</v>
      </c>
      <c r="AS199" s="140" t="s">
        <v>77</v>
      </c>
      <c r="AT199" s="13" t="s">
        <v>113</v>
      </c>
      <c r="AU199" s="13" t="s">
        <v>27</v>
      </c>
      <c r="AV199" s="13" t="s">
        <v>75</v>
      </c>
      <c r="AW199" s="140" t="s">
        <v>107</v>
      </c>
    </row>
    <row r="200" spans="2:63" s="1" customFormat="1" ht="24.2" customHeight="1">
      <c r="B200" s="120"/>
      <c r="C200" s="121" t="s">
        <v>215</v>
      </c>
      <c r="D200" s="121" t="s">
        <v>110</v>
      </c>
      <c r="E200" s="122" t="s">
        <v>216</v>
      </c>
      <c r="F200" s="123" t="s">
        <v>112</v>
      </c>
      <c r="G200" s="124">
        <v>1100</v>
      </c>
      <c r="H200" s="125"/>
      <c r="I200" s="125">
        <f>ROUND(H200*G200,2)</f>
        <v>0</v>
      </c>
      <c r="J200" s="28"/>
      <c r="K200" s="126" t="s">
        <v>1</v>
      </c>
      <c r="L200" s="127" t="s">
        <v>35</v>
      </c>
      <c r="M200" s="128">
        <v>1.0999999999999999E-2</v>
      </c>
      <c r="N200" s="128">
        <f>M200*G200</f>
        <v>12.1</v>
      </c>
      <c r="O200" s="128">
        <v>0</v>
      </c>
      <c r="P200" s="128">
        <f>O200*G200</f>
        <v>0</v>
      </c>
      <c r="Q200" s="128">
        <v>0</v>
      </c>
      <c r="R200" s="129">
        <f>Q200*G200</f>
        <v>0</v>
      </c>
      <c r="AP200" s="130" t="s">
        <v>145</v>
      </c>
      <c r="AR200" s="130" t="s">
        <v>110</v>
      </c>
      <c r="AS200" s="130" t="s">
        <v>77</v>
      </c>
      <c r="AW200" s="16" t="s">
        <v>107</v>
      </c>
      <c r="BC200" s="131">
        <f>IF(L200="základní",I200,0)</f>
        <v>0</v>
      </c>
      <c r="BD200" s="131">
        <f>IF(L200="snížená",I200,0)</f>
        <v>0</v>
      </c>
      <c r="BE200" s="131">
        <f>IF(L200="zákl. přenesená",I200,0)</f>
        <v>0</v>
      </c>
      <c r="BF200" s="131">
        <f>IF(L200="sníž. přenesená",I200,0)</f>
        <v>0</v>
      </c>
      <c r="BG200" s="131">
        <f>IF(L200="nulová",I200,0)</f>
        <v>0</v>
      </c>
      <c r="BH200" s="16" t="s">
        <v>75</v>
      </c>
      <c r="BI200" s="131">
        <f>ROUND(H200*G200,2)</f>
        <v>0</v>
      </c>
      <c r="BJ200" s="16" t="s">
        <v>145</v>
      </c>
      <c r="BK200" s="130" t="s">
        <v>217</v>
      </c>
    </row>
    <row r="201" spans="2:63" s="12" customFormat="1">
      <c r="B201" s="132"/>
      <c r="D201" s="133" t="s">
        <v>115</v>
      </c>
      <c r="E201" s="135" t="s">
        <v>218</v>
      </c>
      <c r="G201" s="136">
        <v>1100</v>
      </c>
      <c r="J201" s="132"/>
      <c r="K201" s="137"/>
      <c r="R201" s="138"/>
      <c r="AR201" s="134" t="s">
        <v>115</v>
      </c>
      <c r="AS201" s="134" t="s">
        <v>77</v>
      </c>
      <c r="AT201" s="12" t="s">
        <v>77</v>
      </c>
      <c r="AU201" s="12" t="s">
        <v>3</v>
      </c>
      <c r="AV201" s="12" t="s">
        <v>75</v>
      </c>
      <c r="AW201" s="134" t="s">
        <v>107</v>
      </c>
    </row>
    <row r="202" spans="2:63" s="1" customFormat="1" ht="24.2" customHeight="1">
      <c r="B202" s="120"/>
      <c r="C202" s="121" t="s">
        <v>219</v>
      </c>
      <c r="D202" s="121" t="s">
        <v>110</v>
      </c>
      <c r="E202" s="122" t="s">
        <v>220</v>
      </c>
      <c r="F202" s="123" t="s">
        <v>221</v>
      </c>
      <c r="G202" s="124">
        <v>5962.7420000000002</v>
      </c>
      <c r="H202" s="125"/>
      <c r="I202" s="125">
        <f>ROUND(H202*G202,2)</f>
        <v>0</v>
      </c>
      <c r="J202" s="28"/>
      <c r="K202" s="126" t="s">
        <v>1</v>
      </c>
      <c r="L202" s="127" t="s">
        <v>35</v>
      </c>
      <c r="M202" s="128">
        <v>0</v>
      </c>
      <c r="N202" s="128">
        <f>M202*G202</f>
        <v>0</v>
      </c>
      <c r="O202" s="128">
        <v>0</v>
      </c>
      <c r="P202" s="128">
        <f>O202*G202</f>
        <v>0</v>
      </c>
      <c r="Q202" s="128">
        <v>0</v>
      </c>
      <c r="R202" s="129">
        <f>Q202*G202</f>
        <v>0</v>
      </c>
      <c r="AP202" s="130" t="s">
        <v>145</v>
      </c>
      <c r="AR202" s="130" t="s">
        <v>110</v>
      </c>
      <c r="AS202" s="130" t="s">
        <v>77</v>
      </c>
      <c r="AW202" s="16" t="s">
        <v>107</v>
      </c>
      <c r="BC202" s="131">
        <f>IF(L202="základní",I202,0)</f>
        <v>0</v>
      </c>
      <c r="BD202" s="131">
        <f>IF(L202="snížená",I202,0)</f>
        <v>0</v>
      </c>
      <c r="BE202" s="131">
        <f>IF(L202="zákl. přenesená",I202,0)</f>
        <v>0</v>
      </c>
      <c r="BF202" s="131">
        <f>IF(L202="sníž. přenesená",I202,0)</f>
        <v>0</v>
      </c>
      <c r="BG202" s="131">
        <f>IF(L202="nulová",I202,0)</f>
        <v>0</v>
      </c>
      <c r="BH202" s="16" t="s">
        <v>75</v>
      </c>
      <c r="BI202" s="131">
        <f>ROUND(H202*G202,2)</f>
        <v>0</v>
      </c>
      <c r="BJ202" s="16" t="s">
        <v>145</v>
      </c>
      <c r="BK202" s="130" t="s">
        <v>222</v>
      </c>
    </row>
    <row r="203" spans="2:63" s="11" customFormat="1" ht="22.9" customHeight="1">
      <c r="B203" s="109"/>
      <c r="D203" s="110" t="s">
        <v>69</v>
      </c>
      <c r="E203" s="118" t="s">
        <v>223</v>
      </c>
      <c r="I203" s="119">
        <f>BI203</f>
        <v>0</v>
      </c>
      <c r="J203" s="109"/>
      <c r="K203" s="113"/>
      <c r="N203" s="114">
        <f>SUM(N204:N211)</f>
        <v>9.4719999999999995</v>
      </c>
      <c r="P203" s="114">
        <f>SUM(P204:P211)</f>
        <v>0.11459</v>
      </c>
      <c r="R203" s="115">
        <f>SUM(R204:R211)</f>
        <v>0</v>
      </c>
      <c r="AP203" s="110" t="s">
        <v>77</v>
      </c>
      <c r="AR203" s="116" t="s">
        <v>69</v>
      </c>
      <c r="AS203" s="116" t="s">
        <v>75</v>
      </c>
      <c r="AW203" s="110" t="s">
        <v>107</v>
      </c>
      <c r="BI203" s="117">
        <f>SUM(BI204:BI211)</f>
        <v>0</v>
      </c>
    </row>
    <row r="204" spans="2:63" s="1" customFormat="1" ht="37.9" customHeight="1">
      <c r="B204" s="120"/>
      <c r="C204" s="121" t="s">
        <v>224</v>
      </c>
      <c r="D204" s="121" t="s">
        <v>110</v>
      </c>
      <c r="E204" s="122" t="s">
        <v>225</v>
      </c>
      <c r="F204" s="123" t="s">
        <v>112</v>
      </c>
      <c r="G204" s="124">
        <v>66</v>
      </c>
      <c r="H204" s="125"/>
      <c r="I204" s="125">
        <f>ROUND(H204*G204,2)</f>
        <v>0</v>
      </c>
      <c r="J204" s="28"/>
      <c r="K204" s="126" t="s">
        <v>1</v>
      </c>
      <c r="L204" s="127" t="s">
        <v>35</v>
      </c>
      <c r="M204" s="128">
        <v>0.14199999999999999</v>
      </c>
      <c r="N204" s="128">
        <f>M204*G204</f>
        <v>9.3719999999999999</v>
      </c>
      <c r="O204" s="128">
        <v>1.2E-4</v>
      </c>
      <c r="P204" s="128">
        <f>O204*G204</f>
        <v>7.92E-3</v>
      </c>
      <c r="Q204" s="128">
        <v>0</v>
      </c>
      <c r="R204" s="129">
        <f>Q204*G204</f>
        <v>0</v>
      </c>
      <c r="AP204" s="130" t="s">
        <v>145</v>
      </c>
      <c r="AR204" s="130" t="s">
        <v>110</v>
      </c>
      <c r="AS204" s="130" t="s">
        <v>77</v>
      </c>
      <c r="AW204" s="16" t="s">
        <v>107</v>
      </c>
      <c r="BC204" s="131">
        <f>IF(L204="základní",I204,0)</f>
        <v>0</v>
      </c>
      <c r="BD204" s="131">
        <f>IF(L204="snížená",I204,0)</f>
        <v>0</v>
      </c>
      <c r="BE204" s="131">
        <f>IF(L204="zákl. přenesená",I204,0)</f>
        <v>0</v>
      </c>
      <c r="BF204" s="131">
        <f>IF(L204="sníž. přenesená",I204,0)</f>
        <v>0</v>
      </c>
      <c r="BG204" s="131">
        <f>IF(L204="nulová",I204,0)</f>
        <v>0</v>
      </c>
      <c r="BH204" s="16" t="s">
        <v>75</v>
      </c>
      <c r="BI204" s="131">
        <f>ROUND(H204*G204,2)</f>
        <v>0</v>
      </c>
      <c r="BJ204" s="16" t="s">
        <v>145</v>
      </c>
      <c r="BK204" s="130" t="s">
        <v>226</v>
      </c>
    </row>
    <row r="205" spans="2:63" s="12" customFormat="1">
      <c r="B205" s="132"/>
      <c r="D205" s="133" t="s">
        <v>115</v>
      </c>
      <c r="E205" s="135" t="s">
        <v>227</v>
      </c>
      <c r="G205" s="136">
        <v>66</v>
      </c>
      <c r="J205" s="132"/>
      <c r="K205" s="137"/>
      <c r="R205" s="138"/>
      <c r="AR205" s="134" t="s">
        <v>115</v>
      </c>
      <c r="AS205" s="134" t="s">
        <v>77</v>
      </c>
      <c r="AT205" s="12" t="s">
        <v>77</v>
      </c>
      <c r="AU205" s="12" t="s">
        <v>27</v>
      </c>
      <c r="AV205" s="12" t="s">
        <v>70</v>
      </c>
      <c r="AW205" s="134" t="s">
        <v>107</v>
      </c>
    </row>
    <row r="206" spans="2:63" s="13" customFormat="1">
      <c r="B206" s="139"/>
      <c r="D206" s="133" t="s">
        <v>115</v>
      </c>
      <c r="E206" s="141" t="s">
        <v>117</v>
      </c>
      <c r="G206" s="142">
        <v>66</v>
      </c>
      <c r="J206" s="139"/>
      <c r="K206" s="143"/>
      <c r="R206" s="144"/>
      <c r="AR206" s="140" t="s">
        <v>115</v>
      </c>
      <c r="AS206" s="140" t="s">
        <v>77</v>
      </c>
      <c r="AT206" s="13" t="s">
        <v>113</v>
      </c>
      <c r="AU206" s="13" t="s">
        <v>27</v>
      </c>
      <c r="AV206" s="13" t="s">
        <v>75</v>
      </c>
      <c r="AW206" s="140" t="s">
        <v>107</v>
      </c>
    </row>
    <row r="207" spans="2:63" s="1" customFormat="1" ht="24.2" customHeight="1">
      <c r="B207" s="120"/>
      <c r="C207" s="150" t="s">
        <v>228</v>
      </c>
      <c r="D207" s="150" t="s">
        <v>165</v>
      </c>
      <c r="E207" s="151" t="s">
        <v>229</v>
      </c>
      <c r="F207" s="152" t="s">
        <v>112</v>
      </c>
      <c r="G207" s="153">
        <v>69.3</v>
      </c>
      <c r="H207" s="154"/>
      <c r="I207" s="154">
        <f>ROUND(H207*G207,2)</f>
        <v>0</v>
      </c>
      <c r="J207" s="155"/>
      <c r="K207" s="156" t="s">
        <v>1</v>
      </c>
      <c r="L207" s="157" t="s">
        <v>35</v>
      </c>
      <c r="M207" s="128">
        <v>0</v>
      </c>
      <c r="N207" s="128">
        <f>M207*G207</f>
        <v>0</v>
      </c>
      <c r="O207" s="128">
        <v>1.5E-3</v>
      </c>
      <c r="P207" s="128">
        <f>O207*G207</f>
        <v>0.10395</v>
      </c>
      <c r="Q207" s="128">
        <v>0</v>
      </c>
      <c r="R207" s="129">
        <f>Q207*G207</f>
        <v>0</v>
      </c>
      <c r="AP207" s="130" t="s">
        <v>167</v>
      </c>
      <c r="AR207" s="130" t="s">
        <v>165</v>
      </c>
      <c r="AS207" s="130" t="s">
        <v>77</v>
      </c>
      <c r="AW207" s="16" t="s">
        <v>107</v>
      </c>
      <c r="BC207" s="131">
        <f>IF(L207="základní",I207,0)</f>
        <v>0</v>
      </c>
      <c r="BD207" s="131">
        <f>IF(L207="snížená",I207,0)</f>
        <v>0</v>
      </c>
      <c r="BE207" s="131">
        <f>IF(L207="zákl. přenesená",I207,0)</f>
        <v>0</v>
      </c>
      <c r="BF207" s="131">
        <f>IF(L207="sníž. přenesená",I207,0)</f>
        <v>0</v>
      </c>
      <c r="BG207" s="131">
        <f>IF(L207="nulová",I207,0)</f>
        <v>0</v>
      </c>
      <c r="BH207" s="16" t="s">
        <v>75</v>
      </c>
      <c r="BI207" s="131">
        <f>ROUND(H207*G207,2)</f>
        <v>0</v>
      </c>
      <c r="BJ207" s="16" t="s">
        <v>145</v>
      </c>
      <c r="BK207" s="130" t="s">
        <v>230</v>
      </c>
    </row>
    <row r="208" spans="2:63" s="12" customFormat="1">
      <c r="B208" s="132"/>
      <c r="D208" s="133" t="s">
        <v>115</v>
      </c>
      <c r="E208" s="135" t="s">
        <v>231</v>
      </c>
      <c r="G208" s="136">
        <v>69.3</v>
      </c>
      <c r="J208" s="132"/>
      <c r="K208" s="137"/>
      <c r="R208" s="138"/>
      <c r="AR208" s="134" t="s">
        <v>115</v>
      </c>
      <c r="AS208" s="134" t="s">
        <v>77</v>
      </c>
      <c r="AT208" s="12" t="s">
        <v>77</v>
      </c>
      <c r="AU208" s="12" t="s">
        <v>3</v>
      </c>
      <c r="AV208" s="12" t="s">
        <v>75</v>
      </c>
      <c r="AW208" s="134" t="s">
        <v>107</v>
      </c>
    </row>
    <row r="209" spans="2:63" s="1" customFormat="1" ht="24.2" customHeight="1">
      <c r="B209" s="120"/>
      <c r="C209" s="121" t="s">
        <v>232</v>
      </c>
      <c r="D209" s="121" t="s">
        <v>110</v>
      </c>
      <c r="E209" s="122" t="s">
        <v>233</v>
      </c>
      <c r="F209" s="123" t="s">
        <v>184</v>
      </c>
      <c r="G209" s="124">
        <v>2</v>
      </c>
      <c r="H209" s="125"/>
      <c r="I209" s="125">
        <f>ROUND(H209*G209,2)</f>
        <v>0</v>
      </c>
      <c r="J209" s="28"/>
      <c r="K209" s="126" t="s">
        <v>1</v>
      </c>
      <c r="L209" s="127" t="s">
        <v>35</v>
      </c>
      <c r="M209" s="128">
        <v>0.05</v>
      </c>
      <c r="N209" s="128">
        <f>M209*G209</f>
        <v>0.1</v>
      </c>
      <c r="O209" s="128">
        <v>0</v>
      </c>
      <c r="P209" s="128">
        <f>O209*G209</f>
        <v>0</v>
      </c>
      <c r="Q209" s="128">
        <v>0</v>
      </c>
      <c r="R209" s="129">
        <f>Q209*G209</f>
        <v>0</v>
      </c>
      <c r="AP209" s="130" t="s">
        <v>145</v>
      </c>
      <c r="AR209" s="130" t="s">
        <v>110</v>
      </c>
      <c r="AS209" s="130" t="s">
        <v>77</v>
      </c>
      <c r="AW209" s="16" t="s">
        <v>107</v>
      </c>
      <c r="BC209" s="131">
        <f>IF(L209="základní",I209,0)</f>
        <v>0</v>
      </c>
      <c r="BD209" s="131">
        <f>IF(L209="snížená",I209,0)</f>
        <v>0</v>
      </c>
      <c r="BE209" s="131">
        <f>IF(L209="zákl. přenesená",I209,0)</f>
        <v>0</v>
      </c>
      <c r="BF209" s="131">
        <f>IF(L209="sníž. přenesená",I209,0)</f>
        <v>0</v>
      </c>
      <c r="BG209" s="131">
        <f>IF(L209="nulová",I209,0)</f>
        <v>0</v>
      </c>
      <c r="BH209" s="16" t="s">
        <v>75</v>
      </c>
      <c r="BI209" s="131">
        <f>ROUND(H209*G209,2)</f>
        <v>0</v>
      </c>
      <c r="BJ209" s="16" t="s">
        <v>145</v>
      </c>
      <c r="BK209" s="130" t="s">
        <v>234</v>
      </c>
    </row>
    <row r="210" spans="2:63" s="1" customFormat="1" ht="24.2" customHeight="1">
      <c r="B210" s="120"/>
      <c r="C210" s="150" t="s">
        <v>235</v>
      </c>
      <c r="D210" s="150" t="s">
        <v>165</v>
      </c>
      <c r="E210" s="151" t="s">
        <v>236</v>
      </c>
      <c r="F210" s="152" t="s">
        <v>184</v>
      </c>
      <c r="G210" s="153">
        <v>2</v>
      </c>
      <c r="H210" s="154"/>
      <c r="I210" s="154">
        <f>ROUND(H210*G210,2)</f>
        <v>0</v>
      </c>
      <c r="J210" s="155"/>
      <c r="K210" s="156" t="s">
        <v>1</v>
      </c>
      <c r="L210" s="157" t="s">
        <v>35</v>
      </c>
      <c r="M210" s="128">
        <v>0</v>
      </c>
      <c r="N210" s="128">
        <f>M210*G210</f>
        <v>0</v>
      </c>
      <c r="O210" s="128">
        <v>1.3600000000000001E-3</v>
      </c>
      <c r="P210" s="128">
        <f>O210*G210</f>
        <v>2.7200000000000002E-3</v>
      </c>
      <c r="Q210" s="128">
        <v>0</v>
      </c>
      <c r="R210" s="129">
        <f>Q210*G210</f>
        <v>0</v>
      </c>
      <c r="AP210" s="130" t="s">
        <v>167</v>
      </c>
      <c r="AR210" s="130" t="s">
        <v>165</v>
      </c>
      <c r="AS210" s="130" t="s">
        <v>77</v>
      </c>
      <c r="AW210" s="16" t="s">
        <v>107</v>
      </c>
      <c r="BC210" s="131">
        <f>IF(L210="základní",I210,0)</f>
        <v>0</v>
      </c>
      <c r="BD210" s="131">
        <f>IF(L210="snížená",I210,0)</f>
        <v>0</v>
      </c>
      <c r="BE210" s="131">
        <f>IF(L210="zákl. přenesená",I210,0)</f>
        <v>0</v>
      </c>
      <c r="BF210" s="131">
        <f>IF(L210="sníž. přenesená",I210,0)</f>
        <v>0</v>
      </c>
      <c r="BG210" s="131">
        <f>IF(L210="nulová",I210,0)</f>
        <v>0</v>
      </c>
      <c r="BH210" s="16" t="s">
        <v>75</v>
      </c>
      <c r="BI210" s="131">
        <f>ROUND(H210*G210,2)</f>
        <v>0</v>
      </c>
      <c r="BJ210" s="16" t="s">
        <v>145</v>
      </c>
      <c r="BK210" s="130" t="s">
        <v>237</v>
      </c>
    </row>
    <row r="211" spans="2:63" s="1" customFormat="1" ht="24.2" customHeight="1">
      <c r="B211" s="120"/>
      <c r="C211" s="121" t="s">
        <v>238</v>
      </c>
      <c r="D211" s="121" t="s">
        <v>110</v>
      </c>
      <c r="E211" s="122" t="s">
        <v>239</v>
      </c>
      <c r="F211" s="123" t="s">
        <v>221</v>
      </c>
      <c r="G211" s="124">
        <v>496.97399999999999</v>
      </c>
      <c r="H211" s="125"/>
      <c r="I211" s="125">
        <f>ROUND(H211*G211,2)</f>
        <v>0</v>
      </c>
      <c r="J211" s="28"/>
      <c r="K211" s="126" t="s">
        <v>1</v>
      </c>
      <c r="L211" s="127" t="s">
        <v>35</v>
      </c>
      <c r="M211" s="128">
        <v>0</v>
      </c>
      <c r="N211" s="128">
        <f>M211*G211</f>
        <v>0</v>
      </c>
      <c r="O211" s="128">
        <v>0</v>
      </c>
      <c r="P211" s="128">
        <f>O211*G211</f>
        <v>0</v>
      </c>
      <c r="Q211" s="128">
        <v>0</v>
      </c>
      <c r="R211" s="129">
        <f>Q211*G211</f>
        <v>0</v>
      </c>
      <c r="AP211" s="130" t="s">
        <v>145</v>
      </c>
      <c r="AR211" s="130" t="s">
        <v>110</v>
      </c>
      <c r="AS211" s="130" t="s">
        <v>77</v>
      </c>
      <c r="AW211" s="16" t="s">
        <v>107</v>
      </c>
      <c r="BC211" s="131">
        <f>IF(L211="základní",I211,0)</f>
        <v>0</v>
      </c>
      <c r="BD211" s="131">
        <f>IF(L211="snížená",I211,0)</f>
        <v>0</v>
      </c>
      <c r="BE211" s="131">
        <f>IF(L211="zákl. přenesená",I211,0)</f>
        <v>0</v>
      </c>
      <c r="BF211" s="131">
        <f>IF(L211="sníž. přenesená",I211,0)</f>
        <v>0</v>
      </c>
      <c r="BG211" s="131">
        <f>IF(L211="nulová",I211,0)</f>
        <v>0</v>
      </c>
      <c r="BH211" s="16" t="s">
        <v>75</v>
      </c>
      <c r="BI211" s="131">
        <f>ROUND(H211*G211,2)</f>
        <v>0</v>
      </c>
      <c r="BJ211" s="16" t="s">
        <v>145</v>
      </c>
      <c r="BK211" s="130" t="s">
        <v>240</v>
      </c>
    </row>
    <row r="212" spans="2:63" s="11" customFormat="1" ht="22.9" customHeight="1">
      <c r="B212" s="109"/>
      <c r="D212" s="110" t="s">
        <v>69</v>
      </c>
      <c r="E212" s="118" t="s">
        <v>241</v>
      </c>
      <c r="I212" s="119">
        <f>BI212</f>
        <v>0</v>
      </c>
      <c r="J212" s="109"/>
      <c r="K212" s="113"/>
      <c r="N212" s="114">
        <f>SUM(N213:N218)</f>
        <v>52.997999999999998</v>
      </c>
      <c r="P212" s="114">
        <f>SUM(P213:P218)</f>
        <v>1.2004119999999998</v>
      </c>
      <c r="R212" s="115">
        <f>SUM(R213:R218)</f>
        <v>0</v>
      </c>
      <c r="AP212" s="110" t="s">
        <v>77</v>
      </c>
      <c r="AR212" s="116" t="s">
        <v>69</v>
      </c>
      <c r="AS212" s="116" t="s">
        <v>75</v>
      </c>
      <c r="AW212" s="110" t="s">
        <v>107</v>
      </c>
      <c r="BI212" s="117">
        <f>SUM(BI213:BI218)</f>
        <v>0</v>
      </c>
    </row>
    <row r="213" spans="2:63" s="1" customFormat="1" ht="24.2" customHeight="1">
      <c r="B213" s="120"/>
      <c r="C213" s="121" t="s">
        <v>242</v>
      </c>
      <c r="D213" s="121" t="s">
        <v>110</v>
      </c>
      <c r="E213" s="122" t="s">
        <v>243</v>
      </c>
      <c r="F213" s="123" t="s">
        <v>112</v>
      </c>
      <c r="G213" s="124">
        <v>72.599999999999994</v>
      </c>
      <c r="H213" s="125"/>
      <c r="I213" s="125">
        <f>ROUND(H213*G213,2)</f>
        <v>0</v>
      </c>
      <c r="J213" s="28"/>
      <c r="K213" s="126" t="s">
        <v>1</v>
      </c>
      <c r="L213" s="127" t="s">
        <v>35</v>
      </c>
      <c r="M213" s="128">
        <v>0.73</v>
      </c>
      <c r="N213" s="128">
        <f>M213*G213</f>
        <v>52.997999999999998</v>
      </c>
      <c r="O213" s="128">
        <v>1.6219999999999998E-2</v>
      </c>
      <c r="P213" s="128">
        <f>O213*G213</f>
        <v>1.1775719999999998</v>
      </c>
      <c r="Q213" s="128">
        <v>0</v>
      </c>
      <c r="R213" s="129">
        <f>Q213*G213</f>
        <v>0</v>
      </c>
      <c r="AP213" s="130" t="s">
        <v>145</v>
      </c>
      <c r="AR213" s="130" t="s">
        <v>110</v>
      </c>
      <c r="AS213" s="130" t="s">
        <v>77</v>
      </c>
      <c r="AW213" s="16" t="s">
        <v>107</v>
      </c>
      <c r="BC213" s="131">
        <f>IF(L213="základní",I213,0)</f>
        <v>0</v>
      </c>
      <c r="BD213" s="131">
        <f>IF(L213="snížená",I213,0)</f>
        <v>0</v>
      </c>
      <c r="BE213" s="131">
        <f>IF(L213="zákl. přenesená",I213,0)</f>
        <v>0</v>
      </c>
      <c r="BF213" s="131">
        <f>IF(L213="sníž. přenesená",I213,0)</f>
        <v>0</v>
      </c>
      <c r="BG213" s="131">
        <f>IF(L213="nulová",I213,0)</f>
        <v>0</v>
      </c>
      <c r="BH213" s="16" t="s">
        <v>75</v>
      </c>
      <c r="BI213" s="131">
        <f>ROUND(H213*G213,2)</f>
        <v>0</v>
      </c>
      <c r="BJ213" s="16" t="s">
        <v>145</v>
      </c>
      <c r="BK213" s="130" t="s">
        <v>244</v>
      </c>
    </row>
    <row r="214" spans="2:63" s="12" customFormat="1">
      <c r="B214" s="132"/>
      <c r="D214" s="133" t="s">
        <v>115</v>
      </c>
      <c r="E214" s="135" t="s">
        <v>245</v>
      </c>
      <c r="G214" s="136">
        <v>66</v>
      </c>
      <c r="J214" s="132"/>
      <c r="K214" s="137"/>
      <c r="R214" s="138"/>
      <c r="AR214" s="134" t="s">
        <v>115</v>
      </c>
      <c r="AS214" s="134" t="s">
        <v>77</v>
      </c>
      <c r="AT214" s="12" t="s">
        <v>77</v>
      </c>
      <c r="AU214" s="12" t="s">
        <v>27</v>
      </c>
      <c r="AV214" s="12" t="s">
        <v>70</v>
      </c>
      <c r="AW214" s="134" t="s">
        <v>107</v>
      </c>
    </row>
    <row r="215" spans="2:63" s="13" customFormat="1">
      <c r="B215" s="139"/>
      <c r="D215" s="133" t="s">
        <v>115</v>
      </c>
      <c r="E215" s="141" t="s">
        <v>117</v>
      </c>
      <c r="G215" s="142">
        <v>66</v>
      </c>
      <c r="J215" s="139"/>
      <c r="K215" s="143"/>
      <c r="R215" s="144"/>
      <c r="AR215" s="140" t="s">
        <v>115</v>
      </c>
      <c r="AS215" s="140" t="s">
        <v>77</v>
      </c>
      <c r="AT215" s="13" t="s">
        <v>113</v>
      </c>
      <c r="AU215" s="13" t="s">
        <v>27</v>
      </c>
      <c r="AV215" s="13" t="s">
        <v>75</v>
      </c>
      <c r="AW215" s="140" t="s">
        <v>107</v>
      </c>
    </row>
    <row r="216" spans="2:63" s="12" customFormat="1">
      <c r="B216" s="132"/>
      <c r="D216" s="133" t="s">
        <v>115</v>
      </c>
      <c r="E216" s="135" t="s">
        <v>246</v>
      </c>
      <c r="G216" s="136">
        <v>72.599999999999994</v>
      </c>
      <c r="J216" s="132"/>
      <c r="K216" s="137"/>
      <c r="R216" s="138"/>
      <c r="AR216" s="134" t="s">
        <v>115</v>
      </c>
      <c r="AS216" s="134" t="s">
        <v>77</v>
      </c>
      <c r="AT216" s="12" t="s">
        <v>77</v>
      </c>
      <c r="AU216" s="12" t="s">
        <v>3</v>
      </c>
      <c r="AV216" s="12" t="s">
        <v>75</v>
      </c>
      <c r="AW216" s="134" t="s">
        <v>107</v>
      </c>
    </row>
    <row r="217" spans="2:63" s="1" customFormat="1" ht="37.9" customHeight="1">
      <c r="B217" s="120"/>
      <c r="C217" s="121" t="s">
        <v>167</v>
      </c>
      <c r="D217" s="121" t="s">
        <v>110</v>
      </c>
      <c r="E217" s="122" t="s">
        <v>247</v>
      </c>
      <c r="F217" s="123" t="s">
        <v>248</v>
      </c>
      <c r="G217" s="124">
        <v>1</v>
      </c>
      <c r="H217" s="125"/>
      <c r="I217" s="125">
        <f>ROUND(H217*G217,2)</f>
        <v>0</v>
      </c>
      <c r="J217" s="28"/>
      <c r="K217" s="126" t="s">
        <v>1</v>
      </c>
      <c r="L217" s="127" t="s">
        <v>35</v>
      </c>
      <c r="M217" s="128">
        <v>0</v>
      </c>
      <c r="N217" s="128">
        <f>M217*G217</f>
        <v>0</v>
      </c>
      <c r="O217" s="128">
        <v>2.2839999999999999E-2</v>
      </c>
      <c r="P217" s="128">
        <f>O217*G217</f>
        <v>2.2839999999999999E-2</v>
      </c>
      <c r="Q217" s="128">
        <v>0</v>
      </c>
      <c r="R217" s="129">
        <f>Q217*G217</f>
        <v>0</v>
      </c>
      <c r="AP217" s="130" t="s">
        <v>145</v>
      </c>
      <c r="AR217" s="130" t="s">
        <v>110</v>
      </c>
      <c r="AS217" s="130" t="s">
        <v>77</v>
      </c>
      <c r="AW217" s="16" t="s">
        <v>107</v>
      </c>
      <c r="BC217" s="131">
        <f>IF(L217="základní",I217,0)</f>
        <v>0</v>
      </c>
      <c r="BD217" s="131">
        <f>IF(L217="snížená",I217,0)</f>
        <v>0</v>
      </c>
      <c r="BE217" s="131">
        <f>IF(L217="zákl. přenesená",I217,0)</f>
        <v>0</v>
      </c>
      <c r="BF217" s="131">
        <f>IF(L217="sníž. přenesená",I217,0)</f>
        <v>0</v>
      </c>
      <c r="BG217" s="131">
        <f>IF(L217="nulová",I217,0)</f>
        <v>0</v>
      </c>
      <c r="BH217" s="16" t="s">
        <v>75</v>
      </c>
      <c r="BI217" s="131">
        <f>ROUND(H217*G217,2)</f>
        <v>0</v>
      </c>
      <c r="BJ217" s="16" t="s">
        <v>145</v>
      </c>
      <c r="BK217" s="130" t="s">
        <v>249</v>
      </c>
    </row>
    <row r="218" spans="2:63" s="1" customFormat="1" ht="24.2" customHeight="1">
      <c r="B218" s="120"/>
      <c r="C218" s="121" t="s">
        <v>250</v>
      </c>
      <c r="D218" s="121" t="s">
        <v>110</v>
      </c>
      <c r="E218" s="122" t="s">
        <v>251</v>
      </c>
      <c r="F218" s="123" t="s">
        <v>221</v>
      </c>
      <c r="G218" s="124">
        <v>2766.76</v>
      </c>
      <c r="H218" s="125"/>
      <c r="I218" s="125">
        <f>ROUND(H218*G218,2)</f>
        <v>0</v>
      </c>
      <c r="J218" s="28"/>
      <c r="K218" s="126" t="s">
        <v>1</v>
      </c>
      <c r="L218" s="127" t="s">
        <v>35</v>
      </c>
      <c r="M218" s="128">
        <v>0</v>
      </c>
      <c r="N218" s="128">
        <f>M218*G218</f>
        <v>0</v>
      </c>
      <c r="O218" s="128">
        <v>0</v>
      </c>
      <c r="P218" s="128">
        <f>O218*G218</f>
        <v>0</v>
      </c>
      <c r="Q218" s="128">
        <v>0</v>
      </c>
      <c r="R218" s="129">
        <f>Q218*G218</f>
        <v>0</v>
      </c>
      <c r="AP218" s="130" t="s">
        <v>145</v>
      </c>
      <c r="AR218" s="130" t="s">
        <v>110</v>
      </c>
      <c r="AS218" s="130" t="s">
        <v>77</v>
      </c>
      <c r="AW218" s="16" t="s">
        <v>107</v>
      </c>
      <c r="BC218" s="131">
        <f>IF(L218="základní",I218,0)</f>
        <v>0</v>
      </c>
      <c r="BD218" s="131">
        <f>IF(L218="snížená",I218,0)</f>
        <v>0</v>
      </c>
      <c r="BE218" s="131">
        <f>IF(L218="zákl. přenesená",I218,0)</f>
        <v>0</v>
      </c>
      <c r="BF218" s="131">
        <f>IF(L218="sníž. přenesená",I218,0)</f>
        <v>0</v>
      </c>
      <c r="BG218" s="131">
        <f>IF(L218="nulová",I218,0)</f>
        <v>0</v>
      </c>
      <c r="BH218" s="16" t="s">
        <v>75</v>
      </c>
      <c r="BI218" s="131">
        <f>ROUND(H218*G218,2)</f>
        <v>0</v>
      </c>
      <c r="BJ218" s="16" t="s">
        <v>145</v>
      </c>
      <c r="BK218" s="130" t="s">
        <v>252</v>
      </c>
    </row>
    <row r="219" spans="2:63" s="11" customFormat="1" ht="22.9" customHeight="1">
      <c r="B219" s="109"/>
      <c r="D219" s="110" t="s">
        <v>69</v>
      </c>
      <c r="E219" s="118" t="s">
        <v>253</v>
      </c>
      <c r="I219" s="119">
        <f>BI219</f>
        <v>0</v>
      </c>
      <c r="J219" s="109"/>
      <c r="K219" s="113"/>
      <c r="N219" s="114">
        <f>SUM(N220:N227)</f>
        <v>67.84</v>
      </c>
      <c r="P219" s="114">
        <f>SUM(P220:P227)</f>
        <v>6.5519999999999995E-2</v>
      </c>
      <c r="R219" s="115">
        <f>SUM(R220:R227)</f>
        <v>0.20246</v>
      </c>
      <c r="AP219" s="110" t="s">
        <v>77</v>
      </c>
      <c r="AR219" s="116" t="s">
        <v>69</v>
      </c>
      <c r="AS219" s="116" t="s">
        <v>75</v>
      </c>
      <c r="AW219" s="110" t="s">
        <v>107</v>
      </c>
      <c r="BI219" s="117">
        <f>SUM(BI220:BI227)</f>
        <v>0</v>
      </c>
    </row>
    <row r="220" spans="2:63" s="1" customFormat="1" ht="24.2" customHeight="1">
      <c r="B220" s="120"/>
      <c r="C220" s="121" t="s">
        <v>254</v>
      </c>
      <c r="D220" s="121" t="s">
        <v>110</v>
      </c>
      <c r="E220" s="122" t="s">
        <v>255</v>
      </c>
      <c r="F220" s="123" t="s">
        <v>153</v>
      </c>
      <c r="G220" s="124">
        <v>106</v>
      </c>
      <c r="H220" s="125"/>
      <c r="I220" s="125">
        <f>ROUND(H220*G220,2)</f>
        <v>0</v>
      </c>
      <c r="J220" s="28"/>
      <c r="K220" s="126" t="s">
        <v>1</v>
      </c>
      <c r="L220" s="127" t="s">
        <v>35</v>
      </c>
      <c r="M220" s="128">
        <v>0.43</v>
      </c>
      <c r="N220" s="128">
        <f>M220*G220</f>
        <v>45.58</v>
      </c>
      <c r="O220" s="128">
        <v>0</v>
      </c>
      <c r="P220" s="128">
        <f>O220*G220</f>
        <v>0</v>
      </c>
      <c r="Q220" s="128">
        <v>1.91E-3</v>
      </c>
      <c r="R220" s="129">
        <f>Q220*G220</f>
        <v>0.20246</v>
      </c>
      <c r="AP220" s="130" t="s">
        <v>145</v>
      </c>
      <c r="AR220" s="130" t="s">
        <v>110</v>
      </c>
      <c r="AS220" s="130" t="s">
        <v>77</v>
      </c>
      <c r="AW220" s="16" t="s">
        <v>107</v>
      </c>
      <c r="BC220" s="131">
        <f>IF(L220="základní",I220,0)</f>
        <v>0</v>
      </c>
      <c r="BD220" s="131">
        <f>IF(L220="snížená",I220,0)</f>
        <v>0</v>
      </c>
      <c r="BE220" s="131">
        <f>IF(L220="zákl. přenesená",I220,0)</f>
        <v>0</v>
      </c>
      <c r="BF220" s="131">
        <f>IF(L220="sníž. přenesená",I220,0)</f>
        <v>0</v>
      </c>
      <c r="BG220" s="131">
        <f>IF(L220="nulová",I220,0)</f>
        <v>0</v>
      </c>
      <c r="BH220" s="16" t="s">
        <v>75</v>
      </c>
      <c r="BI220" s="131">
        <f>ROUND(H220*G220,2)</f>
        <v>0</v>
      </c>
      <c r="BJ220" s="16" t="s">
        <v>145</v>
      </c>
      <c r="BK220" s="130" t="s">
        <v>256</v>
      </c>
    </row>
    <row r="221" spans="2:63" s="12" customFormat="1">
      <c r="B221" s="132"/>
      <c r="D221" s="133" t="s">
        <v>115</v>
      </c>
      <c r="E221" s="135" t="s">
        <v>257</v>
      </c>
      <c r="G221" s="136">
        <v>80</v>
      </c>
      <c r="J221" s="132"/>
      <c r="K221" s="137"/>
      <c r="R221" s="138"/>
      <c r="AR221" s="134" t="s">
        <v>115</v>
      </c>
      <c r="AS221" s="134" t="s">
        <v>77</v>
      </c>
      <c r="AT221" s="12" t="s">
        <v>77</v>
      </c>
      <c r="AU221" s="12" t="s">
        <v>27</v>
      </c>
      <c r="AV221" s="12" t="s">
        <v>70</v>
      </c>
      <c r="AW221" s="134" t="s">
        <v>107</v>
      </c>
    </row>
    <row r="222" spans="2:63" s="12" customFormat="1">
      <c r="B222" s="132"/>
      <c r="D222" s="133" t="s">
        <v>115</v>
      </c>
      <c r="E222" s="135" t="s">
        <v>258</v>
      </c>
      <c r="G222" s="136">
        <v>26</v>
      </c>
      <c r="J222" s="132"/>
      <c r="K222" s="137"/>
      <c r="R222" s="138"/>
      <c r="AR222" s="134" t="s">
        <v>115</v>
      </c>
      <c r="AS222" s="134" t="s">
        <v>77</v>
      </c>
      <c r="AT222" s="12" t="s">
        <v>77</v>
      </c>
      <c r="AU222" s="12" t="s">
        <v>27</v>
      </c>
      <c r="AV222" s="12" t="s">
        <v>70</v>
      </c>
      <c r="AW222" s="134" t="s">
        <v>107</v>
      </c>
    </row>
    <row r="223" spans="2:63" s="13" customFormat="1">
      <c r="B223" s="139"/>
      <c r="D223" s="133" t="s">
        <v>115</v>
      </c>
      <c r="E223" s="141" t="s">
        <v>117</v>
      </c>
      <c r="G223" s="142">
        <v>106</v>
      </c>
      <c r="J223" s="139"/>
      <c r="K223" s="143"/>
      <c r="R223" s="144"/>
      <c r="AR223" s="140" t="s">
        <v>115</v>
      </c>
      <c r="AS223" s="140" t="s">
        <v>77</v>
      </c>
      <c r="AT223" s="13" t="s">
        <v>113</v>
      </c>
      <c r="AU223" s="13" t="s">
        <v>27</v>
      </c>
      <c r="AV223" s="13" t="s">
        <v>75</v>
      </c>
      <c r="AW223" s="140" t="s">
        <v>107</v>
      </c>
    </row>
    <row r="224" spans="2:63" s="1" customFormat="1" ht="24.2" customHeight="1">
      <c r="B224" s="120"/>
      <c r="C224" s="121" t="s">
        <v>259</v>
      </c>
      <c r="D224" s="121" t="s">
        <v>110</v>
      </c>
      <c r="E224" s="122" t="s">
        <v>260</v>
      </c>
      <c r="F224" s="123" t="s">
        <v>153</v>
      </c>
      <c r="G224" s="124">
        <v>84</v>
      </c>
      <c r="H224" s="125"/>
      <c r="I224" s="125">
        <f>ROUND(H224*G224,2)</f>
        <v>0</v>
      </c>
      <c r="J224" s="28"/>
      <c r="K224" s="126" t="s">
        <v>1</v>
      </c>
      <c r="L224" s="127" t="s">
        <v>35</v>
      </c>
      <c r="M224" s="128">
        <v>0.26500000000000001</v>
      </c>
      <c r="N224" s="128">
        <f>M224*G224</f>
        <v>22.26</v>
      </c>
      <c r="O224" s="128">
        <v>7.7999999999999999E-4</v>
      </c>
      <c r="P224" s="128">
        <f>O224*G224</f>
        <v>6.5519999999999995E-2</v>
      </c>
      <c r="Q224" s="128">
        <v>0</v>
      </c>
      <c r="R224" s="129">
        <f>Q224*G224</f>
        <v>0</v>
      </c>
      <c r="AP224" s="130" t="s">
        <v>145</v>
      </c>
      <c r="AR224" s="130" t="s">
        <v>110</v>
      </c>
      <c r="AS224" s="130" t="s">
        <v>77</v>
      </c>
      <c r="AW224" s="16" t="s">
        <v>107</v>
      </c>
      <c r="BC224" s="131">
        <f>IF(L224="základní",I224,0)</f>
        <v>0</v>
      </c>
      <c r="BD224" s="131">
        <f>IF(L224="snížená",I224,0)</f>
        <v>0</v>
      </c>
      <c r="BE224" s="131">
        <f>IF(L224="zákl. přenesená",I224,0)</f>
        <v>0</v>
      </c>
      <c r="BF224" s="131">
        <f>IF(L224="sníž. přenesená",I224,0)</f>
        <v>0</v>
      </c>
      <c r="BG224" s="131">
        <f>IF(L224="nulová",I224,0)</f>
        <v>0</v>
      </c>
      <c r="BH224" s="16" t="s">
        <v>75</v>
      </c>
      <c r="BI224" s="131">
        <f>ROUND(H224*G224,2)</f>
        <v>0</v>
      </c>
      <c r="BJ224" s="16" t="s">
        <v>145</v>
      </c>
      <c r="BK224" s="130" t="s">
        <v>261</v>
      </c>
    </row>
    <row r="225" spans="2:63" s="12" customFormat="1">
      <c r="B225" s="132"/>
      <c r="D225" s="133" t="s">
        <v>115</v>
      </c>
      <c r="E225" s="135" t="s">
        <v>262</v>
      </c>
      <c r="G225" s="136">
        <v>84</v>
      </c>
      <c r="J225" s="132"/>
      <c r="K225" s="137"/>
      <c r="R225" s="138"/>
      <c r="AR225" s="134" t="s">
        <v>115</v>
      </c>
      <c r="AS225" s="134" t="s">
        <v>77</v>
      </c>
      <c r="AT225" s="12" t="s">
        <v>77</v>
      </c>
      <c r="AU225" s="12" t="s">
        <v>27</v>
      </c>
      <c r="AV225" s="12" t="s">
        <v>70</v>
      </c>
      <c r="AW225" s="134" t="s">
        <v>107</v>
      </c>
    </row>
    <row r="226" spans="2:63" s="13" customFormat="1">
      <c r="B226" s="139"/>
      <c r="D226" s="133" t="s">
        <v>115</v>
      </c>
      <c r="E226" s="141" t="s">
        <v>117</v>
      </c>
      <c r="G226" s="142">
        <v>84</v>
      </c>
      <c r="J226" s="139"/>
      <c r="K226" s="143"/>
      <c r="R226" s="144"/>
      <c r="AR226" s="140" t="s">
        <v>115</v>
      </c>
      <c r="AS226" s="140" t="s">
        <v>77</v>
      </c>
      <c r="AT226" s="13" t="s">
        <v>113</v>
      </c>
      <c r="AU226" s="13" t="s">
        <v>27</v>
      </c>
      <c r="AV226" s="13" t="s">
        <v>75</v>
      </c>
      <c r="AW226" s="140" t="s">
        <v>107</v>
      </c>
    </row>
    <row r="227" spans="2:63" s="1" customFormat="1" ht="33" customHeight="1">
      <c r="B227" s="120"/>
      <c r="C227" s="121" t="s">
        <v>263</v>
      </c>
      <c r="D227" s="121" t="s">
        <v>110</v>
      </c>
      <c r="E227" s="122" t="s">
        <v>264</v>
      </c>
      <c r="F227" s="123" t="s">
        <v>221</v>
      </c>
      <c r="G227" s="124">
        <v>1027.4000000000001</v>
      </c>
      <c r="H227" s="125"/>
      <c r="I227" s="125">
        <f>ROUND(H227*G227,2)</f>
        <v>0</v>
      </c>
      <c r="J227" s="28"/>
      <c r="K227" s="126" t="s">
        <v>1</v>
      </c>
      <c r="L227" s="127" t="s">
        <v>35</v>
      </c>
      <c r="M227" s="128">
        <v>0</v>
      </c>
      <c r="N227" s="128">
        <f>M227*G227</f>
        <v>0</v>
      </c>
      <c r="O227" s="128">
        <v>0</v>
      </c>
      <c r="P227" s="128">
        <f>O227*G227</f>
        <v>0</v>
      </c>
      <c r="Q227" s="128">
        <v>0</v>
      </c>
      <c r="R227" s="129">
        <f>Q227*G227</f>
        <v>0</v>
      </c>
      <c r="AP227" s="130" t="s">
        <v>145</v>
      </c>
      <c r="AR227" s="130" t="s">
        <v>110</v>
      </c>
      <c r="AS227" s="130" t="s">
        <v>77</v>
      </c>
      <c r="AW227" s="16" t="s">
        <v>107</v>
      </c>
      <c r="BC227" s="131">
        <f>IF(L227="základní",I227,0)</f>
        <v>0</v>
      </c>
      <c r="BD227" s="131">
        <f>IF(L227="snížená",I227,0)</f>
        <v>0</v>
      </c>
      <c r="BE227" s="131">
        <f>IF(L227="zákl. přenesená",I227,0)</f>
        <v>0</v>
      </c>
      <c r="BF227" s="131">
        <f>IF(L227="sníž. přenesená",I227,0)</f>
        <v>0</v>
      </c>
      <c r="BG227" s="131">
        <f>IF(L227="nulová",I227,0)</f>
        <v>0</v>
      </c>
      <c r="BH227" s="16" t="s">
        <v>75</v>
      </c>
      <c r="BI227" s="131">
        <f>ROUND(H227*G227,2)</f>
        <v>0</v>
      </c>
      <c r="BJ227" s="16" t="s">
        <v>145</v>
      </c>
      <c r="BK227" s="130" t="s">
        <v>265</v>
      </c>
    </row>
    <row r="228" spans="2:63" s="11" customFormat="1" ht="25.9" customHeight="1">
      <c r="B228" s="109"/>
      <c r="D228" s="110" t="s">
        <v>69</v>
      </c>
      <c r="E228" s="111" t="s">
        <v>266</v>
      </c>
      <c r="I228" s="112">
        <f>BI228</f>
        <v>0</v>
      </c>
      <c r="J228" s="109"/>
      <c r="K228" s="113"/>
      <c r="N228" s="114">
        <f>N229</f>
        <v>0</v>
      </c>
      <c r="P228" s="114">
        <f>P229</f>
        <v>0</v>
      </c>
      <c r="R228" s="115">
        <f>R229</f>
        <v>0</v>
      </c>
      <c r="AP228" s="110" t="s">
        <v>133</v>
      </c>
      <c r="AR228" s="116" t="s">
        <v>69</v>
      </c>
      <c r="AS228" s="116" t="s">
        <v>70</v>
      </c>
      <c r="AW228" s="110" t="s">
        <v>107</v>
      </c>
      <c r="BI228" s="117">
        <f>BI229</f>
        <v>0</v>
      </c>
    </row>
    <row r="229" spans="2:63" s="11" customFormat="1" ht="22.9" customHeight="1">
      <c r="B229" s="109"/>
      <c r="D229" s="110" t="s">
        <v>69</v>
      </c>
      <c r="E229" s="118" t="s">
        <v>267</v>
      </c>
      <c r="I229" s="119">
        <f>BI229</f>
        <v>0</v>
      </c>
      <c r="J229" s="109"/>
      <c r="K229" s="113"/>
      <c r="N229" s="114">
        <f>SUM(N230:N231)</f>
        <v>0</v>
      </c>
      <c r="P229" s="114">
        <f>SUM(P230:P231)</f>
        <v>0</v>
      </c>
      <c r="R229" s="115">
        <f>SUM(R230:R231)</f>
        <v>0</v>
      </c>
      <c r="AP229" s="110" t="s">
        <v>133</v>
      </c>
      <c r="AR229" s="116" t="s">
        <v>69</v>
      </c>
      <c r="AS229" s="116" t="s">
        <v>75</v>
      </c>
      <c r="AW229" s="110" t="s">
        <v>107</v>
      </c>
      <c r="BI229" s="117">
        <f>SUM(BI230:BI231)</f>
        <v>0</v>
      </c>
    </row>
    <row r="230" spans="2:63" s="1" customFormat="1" ht="16.5" customHeight="1">
      <c r="B230" s="120"/>
      <c r="C230" s="121" t="s">
        <v>268</v>
      </c>
      <c r="D230" s="121" t="s">
        <v>110</v>
      </c>
      <c r="E230" s="122" t="s">
        <v>269</v>
      </c>
      <c r="F230" s="123" t="s">
        <v>270</v>
      </c>
      <c r="G230" s="124">
        <v>1</v>
      </c>
      <c r="H230" s="125"/>
      <c r="I230" s="125">
        <f>ROUND(H230*G230,2)</f>
        <v>0</v>
      </c>
      <c r="J230" s="28"/>
      <c r="K230" s="126" t="s">
        <v>1</v>
      </c>
      <c r="L230" s="127" t="s">
        <v>35</v>
      </c>
      <c r="M230" s="128">
        <v>0</v>
      </c>
      <c r="N230" s="128">
        <f>M230*G230</f>
        <v>0</v>
      </c>
      <c r="O230" s="128">
        <v>0</v>
      </c>
      <c r="P230" s="128">
        <f>O230*G230</f>
        <v>0</v>
      </c>
      <c r="Q230" s="128">
        <v>0</v>
      </c>
      <c r="R230" s="129">
        <f>Q230*G230</f>
        <v>0</v>
      </c>
      <c r="AP230" s="130" t="s">
        <v>271</v>
      </c>
      <c r="AR230" s="130" t="s">
        <v>110</v>
      </c>
      <c r="AS230" s="130" t="s">
        <v>77</v>
      </c>
      <c r="AW230" s="16" t="s">
        <v>107</v>
      </c>
      <c r="BC230" s="131">
        <f>IF(L230="základní",I230,0)</f>
        <v>0</v>
      </c>
      <c r="BD230" s="131">
        <f>IF(L230="snížená",I230,0)</f>
        <v>0</v>
      </c>
      <c r="BE230" s="131">
        <f>IF(L230="zákl. přenesená",I230,0)</f>
        <v>0</v>
      </c>
      <c r="BF230" s="131">
        <f>IF(L230="sníž. přenesená",I230,0)</f>
        <v>0</v>
      </c>
      <c r="BG230" s="131">
        <f>IF(L230="nulová",I230,0)</f>
        <v>0</v>
      </c>
      <c r="BH230" s="16" t="s">
        <v>75</v>
      </c>
      <c r="BI230" s="131">
        <f>ROUND(H230*G230,2)</f>
        <v>0</v>
      </c>
      <c r="BJ230" s="16" t="s">
        <v>271</v>
      </c>
      <c r="BK230" s="130" t="s">
        <v>272</v>
      </c>
    </row>
    <row r="231" spans="2:63" s="1" customFormat="1" ht="16.5" customHeight="1">
      <c r="B231" s="120"/>
      <c r="C231" s="121" t="s">
        <v>273</v>
      </c>
      <c r="D231" s="121" t="s">
        <v>110</v>
      </c>
      <c r="E231" s="122" t="s">
        <v>274</v>
      </c>
      <c r="F231" s="123" t="s">
        <v>270</v>
      </c>
      <c r="G231" s="124">
        <v>1</v>
      </c>
      <c r="H231" s="125"/>
      <c r="I231" s="125">
        <f>ROUND(H231*G231,2)</f>
        <v>0</v>
      </c>
      <c r="J231" s="28"/>
      <c r="K231" s="158" t="s">
        <v>1</v>
      </c>
      <c r="L231" s="159" t="s">
        <v>35</v>
      </c>
      <c r="M231" s="160">
        <v>0</v>
      </c>
      <c r="N231" s="160">
        <f>M231*G231</f>
        <v>0</v>
      </c>
      <c r="O231" s="160">
        <v>0</v>
      </c>
      <c r="P231" s="160">
        <f>O231*G231</f>
        <v>0</v>
      </c>
      <c r="Q231" s="160">
        <v>0</v>
      </c>
      <c r="R231" s="161">
        <f>Q231*G231</f>
        <v>0</v>
      </c>
      <c r="AP231" s="130" t="s">
        <v>271</v>
      </c>
      <c r="AR231" s="130" t="s">
        <v>110</v>
      </c>
      <c r="AS231" s="130" t="s">
        <v>77</v>
      </c>
      <c r="AW231" s="16" t="s">
        <v>107</v>
      </c>
      <c r="BC231" s="131">
        <f>IF(L231="základní",I231,0)</f>
        <v>0</v>
      </c>
      <c r="BD231" s="131">
        <f>IF(L231="snížená",I231,0)</f>
        <v>0</v>
      </c>
      <c r="BE231" s="131">
        <f>IF(L231="zákl. přenesená",I231,0)</f>
        <v>0</v>
      </c>
      <c r="BF231" s="131">
        <f>IF(L231="sníž. přenesená",I231,0)</f>
        <v>0</v>
      </c>
      <c r="BG231" s="131">
        <f>IF(L231="nulová",I231,0)</f>
        <v>0</v>
      </c>
      <c r="BH231" s="16" t="s">
        <v>75</v>
      </c>
      <c r="BI231" s="131">
        <f>ROUND(H231*G231,2)</f>
        <v>0</v>
      </c>
      <c r="BJ231" s="16" t="s">
        <v>271</v>
      </c>
      <c r="BK231" s="130" t="s">
        <v>275</v>
      </c>
    </row>
    <row r="232" spans="2:63" s="1" customFormat="1" ht="6.95" customHeight="1">
      <c r="B232" s="40"/>
      <c r="C232" s="41"/>
      <c r="D232" s="41"/>
      <c r="E232" s="41"/>
      <c r="F232" s="41"/>
      <c r="G232" s="41"/>
      <c r="H232" s="41"/>
      <c r="I232" s="41"/>
      <c r="J232" s="28"/>
    </row>
  </sheetData>
  <autoFilter ref="C121:I231" xr:uid="{00000000-0009-0000-0000-000001000000}"/>
  <mergeCells count="6">
    <mergeCell ref="E114:G114"/>
    <mergeCell ref="J2:T2"/>
    <mergeCell ref="E7:G7"/>
    <mergeCell ref="E16:G16"/>
    <mergeCell ref="E25:G25"/>
    <mergeCell ref="E85:G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2025-08-14 - Oprava střeš...</vt:lpstr>
      <vt:lpstr>'2025-08-14 - Oprava střeš...'!Názvy_tisku</vt:lpstr>
      <vt:lpstr>'Rekapitulace stavby'!Názvy_tisku</vt:lpstr>
      <vt:lpstr>'2025-08-14 - Oprava střeš...'!Oblast_tisku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JohanNB</dc:creator>
  <cp:lastModifiedBy>Krámová Iva</cp:lastModifiedBy>
  <dcterms:created xsi:type="dcterms:W3CDTF">2025-08-15T12:01:02Z</dcterms:created>
  <dcterms:modified xsi:type="dcterms:W3CDTF">2026-01-19T10:55:42Z</dcterms:modified>
</cp:coreProperties>
</file>